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I\RKAS Pilv\Lepingute menetlus\Spetsialistide tabelid\LEPINGUD\YLEP 2020\SIM\PPA\Ädala tn 25\"/>
    </mc:Choice>
  </mc:AlternateContent>
  <xr:revisionPtr revIDLastSave="0" documentId="13_ncr:1_{EC0D50EF-5F19-4B17-9086-3FC4300E2B4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a 3" sheetId="1" r:id="rId1"/>
    <sheet name="Annuiteetgraafik (Lisa 6.1)" sheetId="2" r:id="rId2"/>
    <sheet name="Annuiteetgraafik (Lisa 6.2)" sheetId="3" r:id="rId3"/>
    <sheet name="Annuiteetgraafik (Lisa 6.2 II)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3" i="3" l="1"/>
  <c r="D11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D10" i="4"/>
  <c r="E10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51" i="4"/>
  <c r="E49" i="4"/>
  <c r="E47" i="4"/>
  <c r="E45" i="4"/>
  <c r="E43" i="4"/>
  <c r="E41" i="4"/>
  <c r="E39" i="4"/>
  <c r="E37" i="4"/>
  <c r="E35" i="4"/>
  <c r="E33" i="4"/>
  <c r="E31" i="4"/>
  <c r="E29" i="4"/>
  <c r="E27" i="4"/>
  <c r="E25" i="4"/>
  <c r="E23" i="4"/>
  <c r="E21" i="4"/>
  <c r="E19" i="4"/>
  <c r="E17" i="4"/>
  <c r="C16" i="4"/>
  <c r="F16" i="4"/>
  <c r="G32" i="1"/>
  <c r="E41" i="3"/>
  <c r="E37" i="3"/>
  <c r="E25" i="3"/>
  <c r="E21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D10" i="3"/>
  <c r="D11" i="3"/>
  <c r="E8" i="3"/>
  <c r="E10" i="3"/>
  <c r="E33" i="3"/>
  <c r="E8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L8" i="2"/>
  <c r="M4" i="2"/>
  <c r="E9" i="2"/>
  <c r="E10" i="2"/>
  <c r="D10" i="2"/>
  <c r="D11" i="2"/>
  <c r="F29" i="1"/>
  <c r="F30" i="1"/>
  <c r="F31" i="1"/>
  <c r="F27" i="1"/>
  <c r="F14" i="1"/>
  <c r="F18" i="1"/>
  <c r="F19" i="1"/>
  <c r="F20" i="1"/>
  <c r="F21" i="1"/>
  <c r="F22" i="1"/>
  <c r="F23" i="1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G17" i="1"/>
  <c r="F17" i="1"/>
  <c r="G16" i="4"/>
  <c r="C17" i="4"/>
  <c r="D16" i="4"/>
  <c r="F32" i="1"/>
  <c r="C16" i="3"/>
  <c r="D16" i="3"/>
  <c r="E29" i="3"/>
  <c r="E45" i="3"/>
  <c r="E17" i="3"/>
  <c r="E62" i="3"/>
  <c r="E60" i="3"/>
  <c r="E58" i="3"/>
  <c r="E56" i="3"/>
  <c r="E54" i="3"/>
  <c r="E52" i="3"/>
  <c r="E50" i="3"/>
  <c r="E48" i="3"/>
  <c r="E46" i="3"/>
  <c r="E44" i="3"/>
  <c r="E42" i="3"/>
  <c r="E40" i="3"/>
  <c r="E38" i="3"/>
  <c r="E36" i="3"/>
  <c r="E34" i="3"/>
  <c r="E32" i="3"/>
  <c r="E30" i="3"/>
  <c r="E28" i="3"/>
  <c r="E26" i="3"/>
  <c r="E24" i="3"/>
  <c r="E22" i="3"/>
  <c r="E20" i="3"/>
  <c r="E18" i="3"/>
  <c r="E16" i="3"/>
  <c r="G16" i="3"/>
  <c r="C17" i="3"/>
  <c r="E61" i="3"/>
  <c r="E55" i="3"/>
  <c r="E53" i="3"/>
  <c r="E51" i="3"/>
  <c r="E49" i="3"/>
  <c r="E63" i="3"/>
  <c r="E59" i="3"/>
  <c r="E57" i="3"/>
  <c r="F16" i="3"/>
  <c r="E19" i="3"/>
  <c r="E23" i="3"/>
  <c r="E27" i="3"/>
  <c r="E31" i="3"/>
  <c r="E35" i="3"/>
  <c r="E39" i="3"/>
  <c r="E43" i="3"/>
  <c r="E47" i="3"/>
  <c r="E72" i="2"/>
  <c r="E59" i="2"/>
  <c r="E62" i="2"/>
  <c r="E61" i="2"/>
  <c r="E40" i="2"/>
  <c r="E55" i="2"/>
  <c r="E58" i="2"/>
  <c r="E57" i="2"/>
  <c r="E56" i="2"/>
  <c r="E35" i="2"/>
  <c r="E38" i="2"/>
  <c r="E37" i="2"/>
  <c r="E68" i="2"/>
  <c r="E31" i="2"/>
  <c r="E34" i="2"/>
  <c r="E33" i="2"/>
  <c r="E48" i="2"/>
  <c r="E43" i="2"/>
  <c r="E46" i="2"/>
  <c r="E45" i="2"/>
  <c r="E32" i="2"/>
  <c r="E39" i="2"/>
  <c r="E42" i="2"/>
  <c r="E41" i="2"/>
  <c r="E60" i="2"/>
  <c r="E19" i="2"/>
  <c r="E22" i="2"/>
  <c r="E21" i="2"/>
  <c r="E44" i="2"/>
  <c r="E24" i="2"/>
  <c r="E18" i="2"/>
  <c r="F16" i="2"/>
  <c r="E52" i="2"/>
  <c r="E27" i="2"/>
  <c r="E30" i="2"/>
  <c r="E29" i="2"/>
  <c r="E16" i="2"/>
  <c r="E23" i="2"/>
  <c r="E26" i="2"/>
  <c r="E25" i="2"/>
  <c r="E67" i="2"/>
  <c r="E70" i="2"/>
  <c r="E69" i="2"/>
  <c r="E17" i="2"/>
  <c r="E63" i="2"/>
  <c r="E66" i="2"/>
  <c r="E65" i="2"/>
  <c r="C16" i="2"/>
  <c r="E36" i="2"/>
  <c r="E64" i="2"/>
  <c r="E51" i="2"/>
  <c r="E75" i="2"/>
  <c r="E71" i="2"/>
  <c r="E47" i="2"/>
  <c r="E20" i="2"/>
  <c r="E74" i="2"/>
  <c r="E54" i="2"/>
  <c r="E50" i="2"/>
  <c r="E28" i="2"/>
  <c r="E73" i="2"/>
  <c r="E53" i="2"/>
  <c r="E49" i="2"/>
  <c r="G17" i="4"/>
  <c r="C18" i="4"/>
  <c r="D17" i="4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G16" i="1"/>
  <c r="F16" i="1"/>
  <c r="G17" i="3"/>
  <c r="C18" i="3"/>
  <c r="D17" i="3"/>
  <c r="D16" i="2"/>
  <c r="G16" i="2"/>
  <c r="C17" i="2"/>
  <c r="G15" i="1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G18" i="4"/>
  <c r="C19" i="4"/>
  <c r="D18" i="4"/>
  <c r="F15" i="1"/>
  <c r="F24" i="1"/>
  <c r="F34" i="1"/>
  <c r="G24" i="1"/>
  <c r="G34" i="1"/>
  <c r="G35" i="1"/>
  <c r="G36" i="1"/>
  <c r="G37" i="1"/>
  <c r="D18" i="3"/>
  <c r="G18" i="3"/>
  <c r="C19" i="3"/>
  <c r="D17" i="2"/>
  <c r="G17" i="2"/>
  <c r="C18" i="2"/>
  <c r="G19" i="4"/>
  <c r="C20" i="4"/>
  <c r="D19" i="4"/>
  <c r="F35" i="1"/>
  <c r="F36" i="1"/>
  <c r="G19" i="3"/>
  <c r="C20" i="3"/>
  <c r="D19" i="3"/>
  <c r="D18" i="2"/>
  <c r="G18" i="2"/>
  <c r="C19" i="2"/>
  <c r="G20" i="4"/>
  <c r="C21" i="4"/>
  <c r="D20" i="4"/>
  <c r="D20" i="3"/>
  <c r="G20" i="3"/>
  <c r="C21" i="3"/>
  <c r="D19" i="2"/>
  <c r="G19" i="2"/>
  <c r="C20" i="2"/>
  <c r="G21" i="4"/>
  <c r="C22" i="4"/>
  <c r="D21" i="4"/>
  <c r="G21" i="3"/>
  <c r="C22" i="3"/>
  <c r="D21" i="3"/>
  <c r="G20" i="2"/>
  <c r="C21" i="2"/>
  <c r="D20" i="2"/>
  <c r="G22" i="4"/>
  <c r="C23" i="4"/>
  <c r="D22" i="4"/>
  <c r="D22" i="3"/>
  <c r="G22" i="3"/>
  <c r="C23" i="3"/>
  <c r="D21" i="2"/>
  <c r="G21" i="2"/>
  <c r="C22" i="2"/>
  <c r="G23" i="4"/>
  <c r="C24" i="4"/>
  <c r="D23" i="4"/>
  <c r="G23" i="3"/>
  <c r="C24" i="3"/>
  <c r="D23" i="3"/>
  <c r="D22" i="2"/>
  <c r="G22" i="2"/>
  <c r="C23" i="2"/>
  <c r="G24" i="4"/>
  <c r="C25" i="4"/>
  <c r="D24" i="4"/>
  <c r="D24" i="3"/>
  <c r="G24" i="3"/>
  <c r="C25" i="3"/>
  <c r="D23" i="2"/>
  <c r="G23" i="2"/>
  <c r="C24" i="2"/>
  <c r="G25" i="4"/>
  <c r="C26" i="4"/>
  <c r="D25" i="4"/>
  <c r="G25" i="3"/>
  <c r="C26" i="3"/>
  <c r="D25" i="3"/>
  <c r="G24" i="2"/>
  <c r="C25" i="2"/>
  <c r="D24" i="2"/>
  <c r="G26" i="4"/>
  <c r="C27" i="4"/>
  <c r="D26" i="4"/>
  <c r="D26" i="3"/>
  <c r="G26" i="3"/>
  <c r="C27" i="3"/>
  <c r="D25" i="2"/>
  <c r="G25" i="2"/>
  <c r="C26" i="2"/>
  <c r="G27" i="4"/>
  <c r="C28" i="4"/>
  <c r="D27" i="4"/>
  <c r="G27" i="3"/>
  <c r="C28" i="3"/>
  <c r="D27" i="3"/>
  <c r="D26" i="2"/>
  <c r="G26" i="2"/>
  <c r="C27" i="2"/>
  <c r="G28" i="4"/>
  <c r="C29" i="4"/>
  <c r="D28" i="4"/>
  <c r="D28" i="3"/>
  <c r="G28" i="3"/>
  <c r="C29" i="3"/>
  <c r="D27" i="2"/>
  <c r="G27" i="2"/>
  <c r="C28" i="2"/>
  <c r="G29" i="4"/>
  <c r="C30" i="4"/>
  <c r="D29" i="4"/>
  <c r="G29" i="3"/>
  <c r="C30" i="3"/>
  <c r="D29" i="3"/>
  <c r="G28" i="2"/>
  <c r="C29" i="2"/>
  <c r="D28" i="2"/>
  <c r="G30" i="4"/>
  <c r="C31" i="4"/>
  <c r="D30" i="4"/>
  <c r="D30" i="3"/>
  <c r="G30" i="3"/>
  <c r="C31" i="3"/>
  <c r="D29" i="2"/>
  <c r="G29" i="2"/>
  <c r="C30" i="2"/>
  <c r="G31" i="4"/>
  <c r="C32" i="4"/>
  <c r="D31" i="4"/>
  <c r="G31" i="3"/>
  <c r="C32" i="3"/>
  <c r="D31" i="3"/>
  <c r="D30" i="2"/>
  <c r="G30" i="2"/>
  <c r="C31" i="2"/>
  <c r="G32" i="4"/>
  <c r="C33" i="4"/>
  <c r="D32" i="4"/>
  <c r="D32" i="3"/>
  <c r="G32" i="3"/>
  <c r="C33" i="3"/>
  <c r="D31" i="2"/>
  <c r="G31" i="2"/>
  <c r="C32" i="2"/>
  <c r="G33" i="4"/>
  <c r="C34" i="4"/>
  <c r="D33" i="4"/>
  <c r="G33" i="3"/>
  <c r="C34" i="3"/>
  <c r="D33" i="3"/>
  <c r="G32" i="2"/>
  <c r="C33" i="2"/>
  <c r="D32" i="2"/>
  <c r="G34" i="4"/>
  <c r="C35" i="4"/>
  <c r="D34" i="4"/>
  <c r="D34" i="3"/>
  <c r="G34" i="3"/>
  <c r="C35" i="3"/>
  <c r="D33" i="2"/>
  <c r="G33" i="2"/>
  <c r="C34" i="2"/>
  <c r="G35" i="4"/>
  <c r="C36" i="4"/>
  <c r="D35" i="4"/>
  <c r="G35" i="3"/>
  <c r="C36" i="3"/>
  <c r="D35" i="3"/>
  <c r="D34" i="2"/>
  <c r="G34" i="2"/>
  <c r="C35" i="2"/>
  <c r="G36" i="4"/>
  <c r="C37" i="4"/>
  <c r="D36" i="4"/>
  <c r="D36" i="3"/>
  <c r="G36" i="3"/>
  <c r="C37" i="3"/>
  <c r="D35" i="2"/>
  <c r="G35" i="2"/>
  <c r="C36" i="2"/>
  <c r="G37" i="4"/>
  <c r="C38" i="4"/>
  <c r="D37" i="4"/>
  <c r="G37" i="3"/>
  <c r="C38" i="3"/>
  <c r="D37" i="3"/>
  <c r="G36" i="2"/>
  <c r="C37" i="2"/>
  <c r="D36" i="2"/>
  <c r="G38" i="4"/>
  <c r="C39" i="4"/>
  <c r="D38" i="4"/>
  <c r="D38" i="3"/>
  <c r="G38" i="3"/>
  <c r="C39" i="3"/>
  <c r="D37" i="2"/>
  <c r="G37" i="2"/>
  <c r="C38" i="2"/>
  <c r="G39" i="4"/>
  <c r="C40" i="4"/>
  <c r="D39" i="4"/>
  <c r="G39" i="3"/>
  <c r="C40" i="3"/>
  <c r="D39" i="3"/>
  <c r="D38" i="2"/>
  <c r="G38" i="2"/>
  <c r="C39" i="2"/>
  <c r="G40" i="4"/>
  <c r="C41" i="4"/>
  <c r="D40" i="4"/>
  <c r="D40" i="3"/>
  <c r="G40" i="3"/>
  <c r="C41" i="3"/>
  <c r="D39" i="2"/>
  <c r="G39" i="2"/>
  <c r="C40" i="2"/>
  <c r="G41" i="4"/>
  <c r="C42" i="4"/>
  <c r="D41" i="4"/>
  <c r="G41" i="3"/>
  <c r="C42" i="3"/>
  <c r="D41" i="3"/>
  <c r="G40" i="2"/>
  <c r="C41" i="2"/>
  <c r="D40" i="2"/>
  <c r="G42" i="4"/>
  <c r="C43" i="4"/>
  <c r="D42" i="4"/>
  <c r="D42" i="3"/>
  <c r="G42" i="3"/>
  <c r="C43" i="3"/>
  <c r="G41" i="2"/>
  <c r="C42" i="2"/>
  <c r="D41" i="2"/>
  <c r="G43" i="4"/>
  <c r="C44" i="4"/>
  <c r="D43" i="4"/>
  <c r="G43" i="3"/>
  <c r="C44" i="3"/>
  <c r="D43" i="3"/>
  <c r="D42" i="2"/>
  <c r="G42" i="2"/>
  <c r="C43" i="2"/>
  <c r="G44" i="4"/>
  <c r="C45" i="4"/>
  <c r="D44" i="4"/>
  <c r="D44" i="3"/>
  <c r="G44" i="3"/>
  <c r="C45" i="3"/>
  <c r="D43" i="2"/>
  <c r="G43" i="2"/>
  <c r="C44" i="2"/>
  <c r="G45" i="4"/>
  <c r="C46" i="4"/>
  <c r="D45" i="4"/>
  <c r="G45" i="3"/>
  <c r="C46" i="3"/>
  <c r="D45" i="3"/>
  <c r="G44" i="2"/>
  <c r="C45" i="2"/>
  <c r="D44" i="2"/>
  <c r="G46" i="4"/>
  <c r="C47" i="4"/>
  <c r="D46" i="4"/>
  <c r="D46" i="3"/>
  <c r="G46" i="3"/>
  <c r="C47" i="3"/>
  <c r="D45" i="2"/>
  <c r="G45" i="2"/>
  <c r="C46" i="2"/>
  <c r="G47" i="4"/>
  <c r="C48" i="4"/>
  <c r="D47" i="4"/>
  <c r="G47" i="3"/>
  <c r="C48" i="3"/>
  <c r="D47" i="3"/>
  <c r="D46" i="2"/>
  <c r="G46" i="2"/>
  <c r="C47" i="2"/>
  <c r="G48" i="4"/>
  <c r="C49" i="4"/>
  <c r="D48" i="4"/>
  <c r="D48" i="3"/>
  <c r="G48" i="3"/>
  <c r="C49" i="3"/>
  <c r="G47" i="2"/>
  <c r="C48" i="2"/>
  <c r="D47" i="2"/>
  <c r="G49" i="4"/>
  <c r="C50" i="4"/>
  <c r="D49" i="4"/>
  <c r="G49" i="3"/>
  <c r="C50" i="3"/>
  <c r="D49" i="3"/>
  <c r="D48" i="2"/>
  <c r="G48" i="2"/>
  <c r="C49" i="2"/>
  <c r="D50" i="4"/>
  <c r="G50" i="4"/>
  <c r="C51" i="4"/>
  <c r="D50" i="3"/>
  <c r="G50" i="3"/>
  <c r="C51" i="3"/>
  <c r="G49" i="2"/>
  <c r="C50" i="2"/>
  <c r="D49" i="2"/>
  <c r="G51" i="4"/>
  <c r="D51" i="4"/>
  <c r="G51" i="3"/>
  <c r="C52" i="3"/>
  <c r="D51" i="3"/>
  <c r="D50" i="2"/>
  <c r="G50" i="2"/>
  <c r="C51" i="2"/>
  <c r="D52" i="3"/>
  <c r="G52" i="3"/>
  <c r="C53" i="3"/>
  <c r="G51" i="2"/>
  <c r="C52" i="2"/>
  <c r="D51" i="2"/>
  <c r="G53" i="3"/>
  <c r="C54" i="3"/>
  <c r="D53" i="3"/>
  <c r="D52" i="2"/>
  <c r="G52" i="2"/>
  <c r="C53" i="2"/>
  <c r="D54" i="3"/>
  <c r="G54" i="3"/>
  <c r="C55" i="3"/>
  <c r="G53" i="2"/>
  <c r="C54" i="2"/>
  <c r="D53" i="2"/>
  <c r="G55" i="3"/>
  <c r="C56" i="3"/>
  <c r="D55" i="3"/>
  <c r="D54" i="2"/>
  <c r="G54" i="2"/>
  <c r="C55" i="2"/>
  <c r="G56" i="3"/>
  <c r="C57" i="3"/>
  <c r="D56" i="3"/>
  <c r="G55" i="2"/>
  <c r="C56" i="2"/>
  <c r="D55" i="2"/>
  <c r="G57" i="3"/>
  <c r="C58" i="3"/>
  <c r="D57" i="3"/>
  <c r="G56" i="2"/>
  <c r="C57" i="2"/>
  <c r="D56" i="2"/>
  <c r="G58" i="3"/>
  <c r="C59" i="3"/>
  <c r="D58" i="3"/>
  <c r="D57" i="2"/>
  <c r="G57" i="2"/>
  <c r="C58" i="2"/>
  <c r="G59" i="3"/>
  <c r="C60" i="3"/>
  <c r="D59" i="3"/>
  <c r="D58" i="2"/>
  <c r="G58" i="2"/>
  <c r="C59" i="2"/>
  <c r="D60" i="3"/>
  <c r="G60" i="3"/>
  <c r="C61" i="3"/>
  <c r="G59" i="2"/>
  <c r="C60" i="2"/>
  <c r="D59" i="2"/>
  <c r="G61" i="3"/>
  <c r="C62" i="3"/>
  <c r="D61" i="3"/>
  <c r="G60" i="2"/>
  <c r="C61" i="2"/>
  <c r="D60" i="2"/>
  <c r="G62" i="3"/>
  <c r="C63" i="3"/>
  <c r="D62" i="3"/>
  <c r="D61" i="2"/>
  <c r="G61" i="2"/>
  <c r="C62" i="2"/>
  <c r="D63" i="3"/>
  <c r="D62" i="2"/>
  <c r="G62" i="2"/>
  <c r="C63" i="2"/>
  <c r="G63" i="2"/>
  <c r="C64" i="2"/>
  <c r="D63" i="2"/>
  <c r="D64" i="2"/>
  <c r="G64" i="2"/>
  <c r="C65" i="2"/>
  <c r="G65" i="2"/>
  <c r="C66" i="2"/>
  <c r="D65" i="2"/>
  <c r="D66" i="2"/>
  <c r="G66" i="2"/>
  <c r="C67" i="2"/>
  <c r="D67" i="2"/>
  <c r="G67" i="2"/>
  <c r="C68" i="2"/>
  <c r="D68" i="2"/>
  <c r="G68" i="2"/>
  <c r="C69" i="2"/>
  <c r="G69" i="2"/>
  <c r="C70" i="2"/>
  <c r="D69" i="2"/>
  <c r="D70" i="2"/>
  <c r="G70" i="2"/>
  <c r="C71" i="2"/>
  <c r="D71" i="2"/>
  <c r="G71" i="2"/>
  <c r="C72" i="2"/>
  <c r="D72" i="2"/>
  <c r="G72" i="2"/>
  <c r="C73" i="2"/>
  <c r="G73" i="2"/>
  <c r="C74" i="2"/>
  <c r="D73" i="2"/>
  <c r="D74" i="2"/>
  <c r="G74" i="2"/>
  <c r="C75" i="2"/>
  <c r="G75" i="2"/>
  <c r="D75" i="2"/>
</calcChain>
</file>

<file path=xl/sharedStrings.xml><?xml version="1.0" encoding="utf-8"?>
<sst xmlns="http://schemas.openxmlformats.org/spreadsheetml/2006/main" count="118" uniqueCount="68">
  <si>
    <t>Tehnohooldus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</si>
  <si>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</si>
  <si>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</si>
  <si>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</si>
  <si>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</si>
  <si>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</si>
  <si>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</si>
  <si>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</si>
  <si>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Jrk</t>
  </si>
  <si>
    <t>Käibemaks</t>
  </si>
  <si>
    <t>Üürnik</t>
  </si>
  <si>
    <t>Üüripinna aadress</t>
  </si>
  <si>
    <t>Märkused</t>
  </si>
  <si>
    <t>ÜÜR KOKKU</t>
  </si>
  <si>
    <t>Ruumide kasutustasu (puhas netoüür)</t>
  </si>
  <si>
    <t>Kinnisvara haldamine (haldusteenus)</t>
  </si>
  <si>
    <t>Üüripind (hooned)</t>
  </si>
  <si>
    <t>Territoorium</t>
  </si>
  <si>
    <t>KÕRVALTEENUSTE TASUD KOKKU</t>
  </si>
  <si>
    <t>Remonttööd (p 2.17 ja Lisas 2 kirjeldatud ulatuses)</t>
  </si>
  <si>
    <t>ÜÜR JA KÕRVALTEENUSTE TASUD KOOS KÄIBEMAKSUGA (kuus)</t>
  </si>
  <si>
    <t>ÜÜR JA KÕRVALTEENUSTE TASUD KOOS KÄIBEMAKSUGA (aastas)</t>
  </si>
  <si>
    <t xml:space="preserve">Üüriteenused ja üür  </t>
  </si>
  <si>
    <t>Kõrvalteenused ja kõrvalteenuste tasud</t>
  </si>
  <si>
    <t>Lisa 3</t>
  </si>
  <si>
    <t>Tarbimisteenused</t>
  </si>
  <si>
    <t>Omanikukohustused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</si>
  <si>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</si>
  <si>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</si>
  <si>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Politsei- ja Piirivalveamet</t>
  </si>
  <si>
    <t>Üürilepingule nr Ü4498/12</t>
  </si>
  <si>
    <t>Üür ja kõrvalteenuste tasud kokku ilma käibemaksuta (kuus)</t>
  </si>
  <si>
    <t xml:space="preserve">Muutmise alus </t>
  </si>
  <si>
    <t>Heakord (330, 340, 350)</t>
  </si>
  <si>
    <t>Heakord (310, 320, 360)</t>
  </si>
  <si>
    <t>Tugiteenused</t>
  </si>
  <si>
    <t>teenuse hinna muutus</t>
  </si>
  <si>
    <t xml:space="preserve">teenuse hinna ja tarbimise muutus </t>
  </si>
  <si>
    <t>Ädala tn 25 ja Helme tn 3, Tallinn</t>
  </si>
  <si>
    <t>indekseerimine 31.dets THI, koefitsient 1, max 3%</t>
  </si>
  <si>
    <t>Üüripind</t>
  </si>
  <si>
    <t>üürnik 1</t>
  </si>
  <si>
    <t>Maksete algus</t>
  </si>
  <si>
    <t>Maksete arv</t>
  </si>
  <si>
    <t>kuud</t>
  </si>
  <si>
    <t>EUR (km-ta)</t>
  </si>
  <si>
    <t>Kokku: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</si>
  <si>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</si>
  <si>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</si>
  <si>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</si>
  <si>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</si>
  <si>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</si>
  <si>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</si>
  <si>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</si>
  <si>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</si>
  <si>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</si>
  <si>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</si>
  <si>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Pisiparendus</t>
  </si>
  <si>
    <t>Kapitali tulumäär 2017 II pa</t>
  </si>
  <si>
    <t>Kapitalikomponent (Lisa 6.1 alusel)</t>
  </si>
  <si>
    <t>Kapitalikomponent (Lisa 6.2 alusel)</t>
  </si>
  <si>
    <t>Tasutakse perioodil 01.01.2018 - 31.12.2022 vastavalt lisale 6.1</t>
  </si>
  <si>
    <t>Tasutakse perioodil 01.01.2019 - 31.12.2022 vastavalt lisale 6.2</t>
  </si>
  <si>
    <t>Ei indekseerita</t>
  </si>
  <si>
    <t>Kapitalikomponendi annuiteetmaksegraafik - Ädala tn 25 ja Helme tn 3, Tallinn</t>
  </si>
  <si>
    <t>Üür ja kõrvalteenuste tasu  01.01.2020 - 31.12.2020</t>
  </si>
  <si>
    <t>Tasutakse perioodil 01.01.2020 - 31.12.2022 vastavalt lisale 6.2</t>
  </si>
  <si>
    <t>Tasumine tegeliku kulu alusel, esitatud kuluprognoos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</si>
</sst>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8" formatCode="#,##0.00\ &quot;€&quot;;[Red]\-#,##0.00\ &quot;€&quot;"/>
    <numFmt numFmtId="164" formatCode="#,##0.0"/>
    <numFmt numFmtId="165" formatCode="0.0%"/>
    <numFmt numFmtId="166" formatCode="#,##0.00&quot; &quot;;[Red]&quot;-&quot;#,##0.00&quot; &quot;"/>
    <numFmt numFmtId="167" formatCode="d&quot;.&quot;mm&quot;.&quot;yyyy"/>
    <numFmt numFmtId="168" formatCode="0.000%"/>
  </numFmts>
  <fonts count="23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33CC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4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2F2F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9" fontId="5" fillId="0" borderId="0" applyFont="0" applyFill="0" applyBorder="0" applyAlignment="0" applyProtection="0"/>
  </cellStyleXfs>
  <cellXfs count="194">
    <xf numFmtId="0" fontId="0" fillId="0" borderId="0" xfId="0"/>
    <xf numFmtId="0" fontId="8" fillId="0" borderId="0" xfId="0" applyFont="1"/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Alignment="1">
      <alignment horizontal="right"/>
    </xf>
    <xf numFmtId="0" fontId="1" fillId="0" borderId="0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8" fillId="0" borderId="0" xfId="0" applyFont="1" applyAlignment="1"/>
    <xf numFmtId="0" fontId="9" fillId="0" borderId="0" xfId="0" applyFont="1"/>
    <xf numFmtId="0" fontId="9" fillId="2" borderId="3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2" borderId="4" xfId="0" applyFont="1" applyFill="1" applyBorder="1"/>
    <xf numFmtId="0" fontId="10" fillId="0" borderId="0" xfId="0" applyFont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8" fillId="3" borderId="0" xfId="0" applyFont="1" applyFill="1" applyBorder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9" fontId="1" fillId="0" borderId="0" xfId="0" applyNumberFormat="1" applyFont="1" applyFill="1" applyBorder="1" applyAlignment="1">
      <alignment horizontal="left"/>
    </xf>
    <xf numFmtId="0" fontId="12" fillId="0" borderId="0" xfId="0" applyFont="1"/>
    <xf numFmtId="0" fontId="1" fillId="0" borderId="1" xfId="0" applyFont="1" applyFill="1" applyBorder="1"/>
    <xf numFmtId="4" fontId="9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right"/>
    </xf>
    <xf numFmtId="10" fontId="8" fillId="0" borderId="0" xfId="0" applyNumberFormat="1" applyFont="1" applyFill="1" applyBorder="1"/>
    <xf numFmtId="0" fontId="9" fillId="0" borderId="0" xfId="0" applyFont="1" applyFill="1" applyBorder="1" applyAlignment="1">
      <alignment horizontal="left" wrapText="1"/>
    </xf>
    <xf numFmtId="4" fontId="8" fillId="0" borderId="0" xfId="0" applyNumberFormat="1" applyFont="1" applyFill="1" applyBorder="1"/>
    <xf numFmtId="4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/>
    <xf numFmtId="3" fontId="1" fillId="0" borderId="0" xfId="0" applyNumberFormat="1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wrapText="1"/>
    </xf>
    <xf numFmtId="2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2" applyNumberFormat="1" applyFont="1" applyFill="1" applyBorder="1" applyAlignment="1" applyProtection="1">
      <alignment horizontal="center" wrapText="1"/>
      <protection locked="0"/>
    </xf>
    <xf numFmtId="4" fontId="3" fillId="0" borderId="0" xfId="0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8" fillId="0" borderId="2" xfId="0" applyFont="1" applyBorder="1"/>
    <xf numFmtId="0" fontId="9" fillId="2" borderId="4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9" fontId="11" fillId="0" borderId="0" xfId="0" applyNumberFormat="1" applyFont="1" applyBorder="1" applyAlignment="1">
      <alignment horizontal="left" wrapText="1"/>
    </xf>
    <xf numFmtId="0" fontId="7" fillId="3" borderId="0" xfId="1" applyFill="1"/>
    <xf numFmtId="0" fontId="14" fillId="4" borderId="0" xfId="1" applyFont="1" applyFill="1" applyAlignment="1">
      <alignment horizontal="right"/>
    </xf>
    <xf numFmtId="0" fontId="0" fillId="3" borderId="0" xfId="0" applyFill="1"/>
    <xf numFmtId="0" fontId="4" fillId="4" borderId="0" xfId="1" applyFont="1" applyFill="1"/>
    <xf numFmtId="0" fontId="4" fillId="4" borderId="0" xfId="1" applyFont="1" applyFill="1" applyAlignment="1">
      <alignment horizontal="right"/>
    </xf>
    <xf numFmtId="0" fontId="15" fillId="5" borderId="0" xfId="0" applyFont="1" applyFill="1" applyBorder="1" applyProtection="1">
      <protection hidden="1"/>
    </xf>
    <xf numFmtId="0" fontId="0" fillId="5" borderId="0" xfId="0" applyFill="1"/>
    <xf numFmtId="0" fontId="16" fillId="4" borderId="0" xfId="1" applyFont="1" applyFill="1"/>
    <xf numFmtId="0" fontId="17" fillId="4" borderId="0" xfId="1" applyFont="1" applyFill="1"/>
    <xf numFmtId="4" fontId="7" fillId="4" borderId="0" xfId="1" applyNumberFormat="1" applyFill="1"/>
    <xf numFmtId="0" fontId="15" fillId="5" borderId="0" xfId="0" applyFont="1" applyFill="1" applyBorder="1" applyProtection="1">
      <protection locked="0" hidden="1"/>
    </xf>
    <xf numFmtId="164" fontId="15" fillId="5" borderId="0" xfId="0" applyNumberFormat="1" applyFont="1" applyFill="1" applyBorder="1" applyProtection="1">
      <protection hidden="1"/>
    </xf>
    <xf numFmtId="165" fontId="5" fillId="5" borderId="0" xfId="2" applyNumberFormat="1" applyFont="1" applyFill="1"/>
    <xf numFmtId="4" fontId="0" fillId="3" borderId="0" xfId="0" applyNumberFormat="1" applyFill="1"/>
    <xf numFmtId="2" fontId="0" fillId="3" borderId="0" xfId="0" applyNumberFormat="1" applyFill="1"/>
    <xf numFmtId="166" fontId="0" fillId="3" borderId="0" xfId="0" applyNumberFormat="1" applyFill="1"/>
    <xf numFmtId="0" fontId="7" fillId="6" borderId="6" xfId="1" applyFill="1" applyBorder="1"/>
    <xf numFmtId="0" fontId="7" fillId="4" borderId="7" xfId="1" applyFill="1" applyBorder="1"/>
    <xf numFmtId="0" fontId="0" fillId="3" borderId="7" xfId="0" applyFill="1" applyBorder="1"/>
    <xf numFmtId="167" fontId="7" fillId="6" borderId="7" xfId="1" applyNumberFormat="1" applyFill="1" applyBorder="1"/>
    <xf numFmtId="0" fontId="7" fillId="6" borderId="8" xfId="1" applyFill="1" applyBorder="1"/>
    <xf numFmtId="0" fontId="6" fillId="3" borderId="0" xfId="0" applyFont="1" applyFill="1" applyBorder="1" applyProtection="1">
      <protection hidden="1"/>
    </xf>
    <xf numFmtId="0" fontId="7" fillId="6" borderId="9" xfId="1" applyFill="1" applyBorder="1"/>
    <xf numFmtId="0" fontId="7" fillId="4" borderId="0" xfId="1" applyFill="1" applyBorder="1"/>
    <xf numFmtId="0" fontId="0" fillId="3" borderId="0" xfId="0" applyFill="1" applyBorder="1"/>
    <xf numFmtId="0" fontId="7" fillId="6" borderId="0" xfId="1" applyFill="1" applyBorder="1"/>
    <xf numFmtId="0" fontId="7" fillId="6" borderId="10" xfId="1" applyFill="1" applyBorder="1"/>
    <xf numFmtId="164" fontId="0" fillId="3" borderId="0" xfId="0" applyNumberFormat="1" applyFill="1" applyBorder="1" applyProtection="1">
      <protection hidden="1"/>
    </xf>
    <xf numFmtId="167" fontId="0" fillId="3" borderId="0" xfId="0" applyNumberFormat="1" applyFill="1" applyBorder="1"/>
    <xf numFmtId="0" fontId="6" fillId="5" borderId="0" xfId="0" applyFont="1" applyFill="1" applyBorder="1" applyProtection="1">
      <protection hidden="1"/>
    </xf>
    <xf numFmtId="164" fontId="6" fillId="5" borderId="0" xfId="0" applyNumberFormat="1" applyFont="1" applyFill="1" applyBorder="1" applyProtection="1">
      <protection hidden="1"/>
    </xf>
    <xf numFmtId="10" fontId="7" fillId="6" borderId="0" xfId="2" applyNumberFormat="1" applyFont="1" applyFill="1" applyBorder="1"/>
    <xf numFmtId="164" fontId="6" fillId="3" borderId="0" xfId="0" applyNumberFormat="1" applyFont="1" applyFill="1" applyBorder="1" applyProtection="1">
      <protection hidden="1"/>
    </xf>
    <xf numFmtId="4" fontId="7" fillId="6" borderId="0" xfId="1" applyNumberFormat="1" applyFill="1" applyBorder="1"/>
    <xf numFmtId="0" fontId="0" fillId="3" borderId="0" xfId="0" applyFill="1" applyBorder="1" applyProtection="1">
      <protection locked="0" hidden="1"/>
    </xf>
    <xf numFmtId="0" fontId="7" fillId="6" borderId="5" xfId="1" applyFill="1" applyBorder="1"/>
    <xf numFmtId="0" fontId="18" fillId="3" borderId="0" xfId="1" applyFont="1" applyFill="1"/>
    <xf numFmtId="168" fontId="7" fillId="6" borderId="0" xfId="1" applyNumberFormat="1" applyFill="1" applyBorder="1"/>
    <xf numFmtId="0" fontId="19" fillId="4" borderId="24" xfId="1" applyFont="1" applyFill="1" applyBorder="1" applyAlignment="1">
      <alignment horizontal="right"/>
    </xf>
    <xf numFmtId="167" fontId="20" fillId="4" borderId="0" xfId="1" applyNumberFormat="1" applyFont="1" applyFill="1"/>
    <xf numFmtId="0" fontId="7" fillId="4" borderId="0" xfId="1" applyFill="1"/>
    <xf numFmtId="166" fontId="7" fillId="4" borderId="0" xfId="1" applyNumberFormat="1" applyFill="1"/>
    <xf numFmtId="164" fontId="1" fillId="0" borderId="1" xfId="0" applyNumberFormat="1" applyFont="1" applyFill="1" applyBorder="1" applyAlignment="1">
      <alignment horizontal="righ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4" fontId="8" fillId="0" borderId="15" xfId="0" applyNumberFormat="1" applyFont="1" applyBorder="1" applyAlignment="1">
      <alignment wrapText="1"/>
    </xf>
    <xf numFmtId="4" fontId="8" fillId="0" borderId="16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wrapText="1"/>
    </xf>
    <xf numFmtId="4" fontId="3" fillId="3" borderId="16" xfId="0" applyNumberFormat="1" applyFont="1" applyFill="1" applyBorder="1" applyAlignment="1">
      <alignment wrapText="1"/>
    </xf>
    <xf numFmtId="2" fontId="8" fillId="0" borderId="17" xfId="0" applyNumberFormat="1" applyFont="1" applyFill="1" applyBorder="1"/>
    <xf numFmtId="4" fontId="1" fillId="2" borderId="18" xfId="0" applyNumberFormat="1" applyFont="1" applyFill="1" applyBorder="1" applyAlignment="1">
      <alignment horizontal="right"/>
    </xf>
    <xf numFmtId="4" fontId="1" fillId="2" borderId="19" xfId="0" applyNumberFormat="1" applyFont="1" applyFill="1" applyBorder="1" applyAlignment="1">
      <alignment horizontal="right"/>
    </xf>
    <xf numFmtId="4" fontId="13" fillId="3" borderId="20" xfId="0" applyNumberFormat="1" applyFont="1" applyFill="1" applyBorder="1" applyAlignment="1">
      <alignment horizontal="right"/>
    </xf>
    <xf numFmtId="4" fontId="9" fillId="3" borderId="21" xfId="0" applyNumberFormat="1" applyFont="1" applyFill="1" applyBorder="1" applyAlignment="1">
      <alignment horizontal="right"/>
    </xf>
    <xf numFmtId="4" fontId="9" fillId="2" borderId="15" xfId="0" applyNumberFormat="1" applyFont="1" applyFill="1" applyBorder="1" applyAlignment="1">
      <alignment horizontal="center"/>
    </xf>
    <xf numFmtId="4" fontId="9" fillId="2" borderId="16" xfId="0" applyNumberFormat="1" applyFont="1" applyFill="1" applyBorder="1" applyAlignment="1">
      <alignment horizontal="center"/>
    </xf>
    <xf numFmtId="4" fontId="9" fillId="0" borderId="20" xfId="0" applyNumberFormat="1" applyFont="1" applyBorder="1" applyAlignment="1">
      <alignment horizontal="right"/>
    </xf>
    <xf numFmtId="4" fontId="9" fillId="0" borderId="21" xfId="0" applyNumberFormat="1" applyFont="1" applyBorder="1" applyAlignment="1">
      <alignment horizontal="right"/>
    </xf>
    <xf numFmtId="4" fontId="8" fillId="0" borderId="20" xfId="0" applyNumberFormat="1" applyFont="1" applyBorder="1"/>
    <xf numFmtId="4" fontId="9" fillId="0" borderId="20" xfId="0" applyNumberFormat="1" applyFont="1" applyBorder="1"/>
    <xf numFmtId="4" fontId="9" fillId="0" borderId="22" xfId="0" applyNumberFormat="1" applyFont="1" applyBorder="1"/>
    <xf numFmtId="4" fontId="1" fillId="0" borderId="23" xfId="0" applyNumberFormat="1" applyFont="1" applyBorder="1"/>
    <xf numFmtId="0" fontId="8" fillId="2" borderId="25" xfId="0" applyFont="1" applyFill="1" applyBorder="1"/>
    <xf numFmtId="0" fontId="9" fillId="2" borderId="26" xfId="0" applyFont="1" applyFill="1" applyBorder="1"/>
    <xf numFmtId="0" fontId="9" fillId="2" borderId="27" xfId="0" applyFont="1" applyFill="1" applyBorder="1" applyAlignment="1">
      <alignment horizontal="center"/>
    </xf>
    <xf numFmtId="0" fontId="9" fillId="0" borderId="15" xfId="0" applyFont="1" applyBorder="1"/>
    <xf numFmtId="0" fontId="8" fillId="0" borderId="16" xfId="0" applyFont="1" applyBorder="1" applyAlignment="1">
      <alignment horizontal="center" wrapText="1"/>
    </xf>
    <xf numFmtId="0" fontId="9" fillId="2" borderId="15" xfId="0" applyFont="1" applyFill="1" applyBorder="1"/>
    <xf numFmtId="0" fontId="8" fillId="2" borderId="19" xfId="0" applyFont="1" applyFill="1" applyBorder="1"/>
    <xf numFmtId="0" fontId="9" fillId="3" borderId="20" xfId="0" applyFont="1" applyFill="1" applyBorder="1"/>
    <xf numFmtId="0" fontId="8" fillId="3" borderId="21" xfId="0" applyFont="1" applyFill="1" applyBorder="1"/>
    <xf numFmtId="0" fontId="8" fillId="2" borderId="18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30" xfId="0" applyFont="1" applyFill="1" applyBorder="1"/>
    <xf numFmtId="0" fontId="9" fillId="2" borderId="31" xfId="0" applyFont="1" applyFill="1" applyBorder="1" applyAlignment="1">
      <alignment horizontal="left"/>
    </xf>
    <xf numFmtId="0" fontId="9" fillId="2" borderId="32" xfId="0" applyFont="1" applyFill="1" applyBorder="1"/>
    <xf numFmtId="4" fontId="9" fillId="2" borderId="33" xfId="0" applyNumberFormat="1" applyFont="1" applyFill="1" applyBorder="1" applyAlignment="1">
      <alignment horizontal="right"/>
    </xf>
    <xf numFmtId="4" fontId="9" fillId="2" borderId="34" xfId="0" applyNumberFormat="1" applyFont="1" applyFill="1" applyBorder="1" applyAlignment="1">
      <alignment horizontal="right"/>
    </xf>
    <xf numFmtId="0" fontId="8" fillId="2" borderId="35" xfId="0" applyFont="1" applyFill="1" applyBorder="1"/>
    <xf numFmtId="0" fontId="8" fillId="2" borderId="34" xfId="0" applyFont="1" applyFill="1" applyBorder="1"/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" fontId="22" fillId="0" borderId="15" xfId="0" applyNumberFormat="1" applyFont="1" applyBorder="1" applyAlignment="1">
      <alignment wrapText="1"/>
    </xf>
    <xf numFmtId="4" fontId="22" fillId="3" borderId="16" xfId="0" applyNumberFormat="1" applyFont="1" applyFill="1" applyBorder="1" applyAlignment="1">
      <alignment horizontal="right" wrapText="1"/>
    </xf>
    <xf numFmtId="4" fontId="22" fillId="0" borderId="16" xfId="0" applyNumberFormat="1" applyFont="1" applyFill="1" applyBorder="1" applyAlignment="1"/>
    <xf numFmtId="6" fontId="0" fillId="3" borderId="0" xfId="0" applyNumberFormat="1" applyFill="1"/>
    <xf numFmtId="8" fontId="0" fillId="3" borderId="0" xfId="0" applyNumberFormat="1" applyFill="1"/>
    <xf numFmtId="2" fontId="7" fillId="4" borderId="0" xfId="1" applyNumberFormat="1" applyFill="1"/>
    <xf numFmtId="0" fontId="7" fillId="0" borderId="11" xfId="1" applyFill="1" applyBorder="1"/>
    <xf numFmtId="0" fontId="7" fillId="0" borderId="12" xfId="1" applyFill="1" applyBorder="1"/>
    <xf numFmtId="168" fontId="7" fillId="0" borderId="12" xfId="1" applyNumberFormat="1" applyFill="1" applyBorder="1"/>
    <xf numFmtId="0" fontId="0" fillId="3" borderId="12" xfId="0" applyFill="1" applyBorder="1"/>
    <xf numFmtId="0" fontId="7" fillId="0" borderId="9" xfId="1" applyFill="1" applyBorder="1"/>
    <xf numFmtId="0" fontId="7" fillId="0" borderId="0" xfId="1" applyFill="1" applyBorder="1"/>
    <xf numFmtId="0" fontId="0" fillId="0" borderId="0" xfId="0" applyFill="1" applyBorder="1"/>
    <xf numFmtId="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left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8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29" xfId="0" applyNumberFormat="1" applyFont="1" applyBorder="1" applyAlignment="1">
      <alignment horizontal="center" vertical="center" wrapText="1"/>
    </xf>
  </cellXfs>
  <cellStyles count="3">
    <cellStyle name="Normaallaad 4" xfId="1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3"/>
  <sheetViews>
    <sheetView tabSelected="1" topLeftCell="B10" zoomScaleNormal="100" workbookViewId="0">
      <selection activeCell="H39" sqref="H39"/>
    </sheetView>
  </sheetViews>
  <sheetFormatPr defaultRowHeight="15" x14ac:dyDescent="0.25"/>
  <cols>
    <col min="1" max="1" width="3.28515625" style="1" customWidth="1"/>
    <col min="2" max="2" width="5.85546875" style="1" customWidth="1"/>
    <col min="3" max="3" width="7.7109375" style="1" customWidth="1"/>
    <col min="4" max="4" width="4.85546875" style="1" customWidth="1"/>
    <col min="5" max="5" width="64.140625" style="1" customWidth="1"/>
    <col min="6" max="7" width="14.7109375" style="1" customWidth="1"/>
    <col min="8" max="8" width="27.140625" style="1" customWidth="1"/>
    <col min="9" max="9" width="40.5703125" style="1" customWidth="1"/>
    <col min="10" max="10" width="9.140625" style="1"/>
    <col min="11" max="11" width="14.28515625" style="1" bestFit="1" customWidth="1"/>
    <col min="12" max="13" width="9.140625" style="1"/>
    <col min="14" max="14" width="14" style="1" customWidth="1"/>
    <col min="15" max="15" width="18.5703125" style="1" customWidth="1"/>
    <col min="16" max="16" width="19.42578125" style="1" customWidth="1"/>
    <col min="17" max="17" width="16.140625" style="1" customWidth="1"/>
    <col min="18" max="16384" width="9.140625" style="1"/>
  </cols>
  <sheetData>
    <row r="1" spans="2:22" x14ac:dyDescent="0.25">
      <c r="I1" s="2" t="s">
        <v>24</v>
      </c>
    </row>
    <row r="2" spans="2:22" x14ac:dyDescent="0.25">
      <c r="I2" s="2" t="s">
        <v>30</v>
      </c>
    </row>
    <row r="3" spans="2:22" x14ac:dyDescent="0.25">
      <c r="H3" s="2"/>
    </row>
    <row r="4" spans="2:22" ht="18.75" x14ac:dyDescent="0.3">
      <c r="B4" s="176" t="s">
        <v>65</v>
      </c>
      <c r="C4" s="176"/>
      <c r="D4" s="176"/>
      <c r="E4" s="176"/>
      <c r="F4" s="176"/>
      <c r="G4" s="176"/>
      <c r="H4" s="176"/>
      <c r="I4" s="176"/>
    </row>
    <row r="5" spans="2:22" ht="16.5" customHeight="1" x14ac:dyDescent="0.25">
      <c r="G5" s="3"/>
      <c r="H5" s="2"/>
    </row>
    <row r="6" spans="2:22" x14ac:dyDescent="0.25">
      <c r="D6" s="4" t="s">
        <v>10</v>
      </c>
      <c r="E6" s="26" t="s">
        <v>29</v>
      </c>
      <c r="G6" s="3"/>
    </row>
    <row r="7" spans="2:22" ht="16.5" customHeight="1" x14ac:dyDescent="0.25">
      <c r="D7" s="4" t="s">
        <v>11</v>
      </c>
      <c r="E7" s="28" t="s">
        <v>38</v>
      </c>
      <c r="G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x14ac:dyDescent="0.25">
      <c r="D8" s="4"/>
      <c r="E8" s="5"/>
      <c r="G8" s="3"/>
      <c r="K8" s="37"/>
      <c r="L8" s="37"/>
      <c r="M8" s="37"/>
      <c r="N8" s="37"/>
      <c r="O8" s="37"/>
      <c r="P8" s="37"/>
      <c r="Q8" s="37"/>
      <c r="R8" s="37"/>
      <c r="S8" s="37"/>
      <c r="T8" s="37"/>
      <c r="U8" s="3"/>
      <c r="V8" s="3"/>
    </row>
    <row r="9" spans="2:22" x14ac:dyDescent="0.25">
      <c r="G9" s="3"/>
      <c r="H9" s="2"/>
      <c r="K9" s="37"/>
      <c r="L9" s="37"/>
      <c r="M9" s="37"/>
      <c r="N9" s="44"/>
      <c r="O9" s="29"/>
      <c r="P9" s="35"/>
      <c r="Q9" s="35"/>
      <c r="R9" s="37"/>
      <c r="S9" s="37"/>
      <c r="T9" s="37"/>
      <c r="U9" s="3"/>
      <c r="V9" s="3"/>
    </row>
    <row r="10" spans="2:22" ht="17.25" x14ac:dyDescent="0.25">
      <c r="E10" s="6" t="s">
        <v>16</v>
      </c>
      <c r="F10" s="108">
        <v>5452</v>
      </c>
      <c r="G10" s="7" t="s">
        <v>27</v>
      </c>
      <c r="H10" s="8"/>
      <c r="K10" s="37"/>
      <c r="L10" s="37"/>
      <c r="M10" s="37"/>
      <c r="N10" s="44"/>
      <c r="O10" s="29"/>
      <c r="P10" s="35"/>
      <c r="Q10" s="35"/>
      <c r="R10" s="37"/>
      <c r="S10" s="37"/>
      <c r="T10" s="37"/>
      <c r="U10" s="3"/>
      <c r="V10" s="3"/>
    </row>
    <row r="11" spans="2:22" ht="17.25" x14ac:dyDescent="0.25">
      <c r="E11" s="6" t="s">
        <v>17</v>
      </c>
      <c r="F11" s="63">
        <v>22225</v>
      </c>
      <c r="G11" s="7" t="s">
        <v>27</v>
      </c>
      <c r="K11" s="37"/>
      <c r="L11" s="37"/>
      <c r="M11" s="37"/>
      <c r="N11" s="35"/>
      <c r="O11" s="37"/>
      <c r="P11" s="37"/>
      <c r="Q11" s="37"/>
      <c r="R11" s="37"/>
      <c r="S11" s="37"/>
      <c r="T11" s="37"/>
      <c r="U11" s="3"/>
      <c r="V11" s="3"/>
    </row>
    <row r="12" spans="2:22" ht="15.75" thickBot="1" x14ac:dyDescent="0.3">
      <c r="E12" s="9"/>
      <c r="K12" s="37"/>
      <c r="L12" s="34"/>
      <c r="M12" s="35"/>
      <c r="N12" s="35"/>
      <c r="O12" s="36"/>
      <c r="P12" s="36"/>
      <c r="Q12" s="54"/>
      <c r="R12" s="36"/>
      <c r="S12" s="37"/>
      <c r="T12" s="37"/>
      <c r="U12" s="3"/>
      <c r="V12" s="3"/>
    </row>
    <row r="13" spans="2:22" ht="17.25" customHeight="1" x14ac:dyDescent="0.25">
      <c r="B13" s="135" t="s">
        <v>8</v>
      </c>
      <c r="C13" s="136" t="s">
        <v>22</v>
      </c>
      <c r="D13" s="136"/>
      <c r="E13" s="136"/>
      <c r="F13" s="116" t="s">
        <v>28</v>
      </c>
      <c r="G13" s="117" t="s">
        <v>7</v>
      </c>
      <c r="H13" s="137" t="s">
        <v>32</v>
      </c>
      <c r="I13" s="117" t="s">
        <v>12</v>
      </c>
      <c r="K13" s="37"/>
      <c r="L13" s="38"/>
      <c r="M13" s="37"/>
      <c r="N13" s="37"/>
      <c r="O13" s="30"/>
      <c r="P13" s="30"/>
      <c r="Q13" s="55"/>
      <c r="R13" s="56"/>
      <c r="S13" s="37"/>
      <c r="T13" s="37"/>
      <c r="U13" s="3"/>
      <c r="V13" s="3"/>
    </row>
    <row r="14" spans="2:22" ht="30" x14ac:dyDescent="0.25">
      <c r="B14" s="138">
        <v>1</v>
      </c>
      <c r="C14" s="11"/>
      <c r="D14" s="11" t="s">
        <v>14</v>
      </c>
      <c r="E14" s="61"/>
      <c r="F14" s="118">
        <f t="shared" ref="F14:F22" si="0">G14/$F$10</f>
        <v>1.9469915260454878</v>
      </c>
      <c r="G14" s="119">
        <v>10614.997799999999</v>
      </c>
      <c r="H14" s="113" t="s">
        <v>39</v>
      </c>
      <c r="I14" s="139"/>
      <c r="K14" s="37"/>
      <c r="L14" s="38"/>
      <c r="M14" s="37"/>
      <c r="N14" s="37"/>
      <c r="O14" s="30"/>
      <c r="P14" s="30"/>
      <c r="Q14" s="55"/>
      <c r="R14" s="56"/>
      <c r="S14" s="37"/>
      <c r="T14" s="37"/>
      <c r="U14" s="3"/>
      <c r="V14" s="3"/>
    </row>
    <row r="15" spans="2:22" ht="30" x14ac:dyDescent="0.25">
      <c r="B15" s="138">
        <v>2</v>
      </c>
      <c r="C15" s="11"/>
      <c r="D15" s="183" t="s">
        <v>59</v>
      </c>
      <c r="E15" s="184"/>
      <c r="F15" s="118">
        <f t="shared" si="0"/>
        <v>0.54063096111518705</v>
      </c>
      <c r="G15" s="119">
        <f>'Annuiteetgraafik (Lisa 6.1)'!F16</f>
        <v>2947.52</v>
      </c>
      <c r="H15" s="188" t="s">
        <v>63</v>
      </c>
      <c r="I15" s="153" t="s">
        <v>61</v>
      </c>
      <c r="K15" s="37"/>
      <c r="L15" s="38"/>
      <c r="M15" s="37"/>
      <c r="N15" s="37"/>
      <c r="O15" s="30"/>
      <c r="P15" s="30"/>
      <c r="Q15" s="55"/>
      <c r="R15" s="56"/>
      <c r="S15" s="37"/>
      <c r="T15" s="37"/>
      <c r="U15" s="3"/>
      <c r="V15" s="3"/>
    </row>
    <row r="16" spans="2:22" ht="30" x14ac:dyDescent="0.25">
      <c r="B16" s="138">
        <v>3</v>
      </c>
      <c r="C16" s="11"/>
      <c r="D16" s="111" t="s">
        <v>60</v>
      </c>
      <c r="E16" s="112"/>
      <c r="F16" s="118">
        <f t="shared" si="0"/>
        <v>4.7113169479090243E-2</v>
      </c>
      <c r="G16" s="119">
        <f>'Annuiteetgraafik (Lisa 6.2)'!F16</f>
        <v>256.86099999999999</v>
      </c>
      <c r="H16" s="189"/>
      <c r="I16" s="153" t="s">
        <v>62</v>
      </c>
      <c r="K16" s="37"/>
      <c r="L16" s="38"/>
      <c r="M16" s="37"/>
      <c r="N16" s="37"/>
      <c r="O16" s="30"/>
      <c r="P16" s="30"/>
      <c r="Q16" s="55"/>
      <c r="R16" s="56"/>
      <c r="S16" s="37"/>
      <c r="T16" s="37"/>
      <c r="U16" s="3"/>
      <c r="V16" s="3"/>
    </row>
    <row r="17" spans="2:22" ht="30" x14ac:dyDescent="0.25">
      <c r="B17" s="138">
        <v>4</v>
      </c>
      <c r="C17" s="11"/>
      <c r="D17" s="155" t="s">
        <v>60</v>
      </c>
      <c r="E17" s="156"/>
      <c r="F17" s="118">
        <f t="shared" si="0"/>
        <v>4.873881144534116E-2</v>
      </c>
      <c r="G17" s="119">
        <f>'Annuiteetgraafik (Lisa 6.2 II)'!F16</f>
        <v>265.72399999999999</v>
      </c>
      <c r="H17" s="190"/>
      <c r="I17" s="153" t="s">
        <v>66</v>
      </c>
      <c r="K17" s="37"/>
      <c r="L17" s="38"/>
      <c r="M17" s="37"/>
      <c r="N17" s="37"/>
      <c r="O17" s="30"/>
      <c r="P17" s="30"/>
      <c r="Q17" s="55"/>
      <c r="R17" s="56"/>
      <c r="S17" s="37"/>
      <c r="T17" s="37"/>
      <c r="U17" s="3"/>
      <c r="V17" s="3"/>
    </row>
    <row r="18" spans="2:22" x14ac:dyDescent="0.25">
      <c r="B18" s="138">
        <v>5</v>
      </c>
      <c r="C18" s="12">
        <v>100</v>
      </c>
      <c r="D18" s="11" t="s">
        <v>15</v>
      </c>
      <c r="E18" s="61"/>
      <c r="F18" s="118">
        <f t="shared" si="0"/>
        <v>0.26229007703595009</v>
      </c>
      <c r="G18" s="119">
        <v>1430.0055</v>
      </c>
      <c r="H18" s="185" t="s">
        <v>39</v>
      </c>
      <c r="I18" s="180"/>
      <c r="K18" s="37"/>
      <c r="L18" s="38"/>
      <c r="M18" s="37"/>
      <c r="N18" s="37"/>
      <c r="O18" s="31"/>
      <c r="P18" s="57"/>
      <c r="Q18" s="55"/>
      <c r="R18" s="56"/>
      <c r="S18" s="37"/>
      <c r="T18" s="37"/>
      <c r="U18" s="3"/>
      <c r="V18" s="3"/>
    </row>
    <row r="19" spans="2:22" x14ac:dyDescent="0.25">
      <c r="B19" s="138">
        <v>6</v>
      </c>
      <c r="C19" s="12">
        <v>200</v>
      </c>
      <c r="D19" s="11" t="s">
        <v>0</v>
      </c>
      <c r="E19" s="61"/>
      <c r="F19" s="118">
        <f t="shared" si="0"/>
        <v>0.21688099779897282</v>
      </c>
      <c r="G19" s="120">
        <v>1182.4351999999999</v>
      </c>
      <c r="H19" s="186"/>
      <c r="I19" s="181"/>
      <c r="K19" s="37"/>
      <c r="L19" s="38"/>
      <c r="M19" s="53"/>
      <c r="N19" s="53"/>
      <c r="O19" s="31"/>
      <c r="P19" s="57"/>
      <c r="Q19" s="55"/>
      <c r="R19" s="56"/>
      <c r="S19" s="37"/>
      <c r="T19" s="37"/>
      <c r="U19" s="3"/>
      <c r="V19" s="3"/>
    </row>
    <row r="20" spans="2:22" x14ac:dyDescent="0.25">
      <c r="B20" s="138">
        <v>7</v>
      </c>
      <c r="C20" s="12">
        <v>300</v>
      </c>
      <c r="D20" s="178" t="s">
        <v>34</v>
      </c>
      <c r="E20" s="179"/>
      <c r="F20" s="118">
        <f t="shared" si="0"/>
        <v>0.25517991562729275</v>
      </c>
      <c r="G20" s="121">
        <v>1391.2409</v>
      </c>
      <c r="H20" s="186"/>
      <c r="I20" s="181"/>
      <c r="K20" s="37"/>
      <c r="L20" s="38"/>
      <c r="M20" s="53"/>
      <c r="N20" s="53"/>
      <c r="O20" s="30"/>
      <c r="P20" s="30"/>
      <c r="Q20" s="55"/>
      <c r="R20" s="56"/>
      <c r="S20" s="37"/>
      <c r="T20" s="37"/>
      <c r="U20" s="3"/>
      <c r="V20" s="3"/>
    </row>
    <row r="21" spans="2:22" x14ac:dyDescent="0.25">
      <c r="B21" s="138">
        <v>8</v>
      </c>
      <c r="C21" s="12">
        <v>400</v>
      </c>
      <c r="D21" s="178" t="s">
        <v>19</v>
      </c>
      <c r="E21" s="179"/>
      <c r="F21" s="118">
        <f t="shared" si="0"/>
        <v>2.3443301173881146</v>
      </c>
      <c r="G21" s="119">
        <v>12781.2878</v>
      </c>
      <c r="H21" s="186"/>
      <c r="I21" s="181"/>
      <c r="K21" s="37"/>
      <c r="L21" s="38"/>
      <c r="M21" s="53"/>
      <c r="N21" s="53"/>
      <c r="O21" s="31"/>
      <c r="P21" s="37"/>
      <c r="Q21" s="55"/>
      <c r="R21" s="56"/>
      <c r="S21" s="37"/>
      <c r="T21" s="37"/>
      <c r="U21" s="3"/>
      <c r="V21" s="3"/>
    </row>
    <row r="22" spans="2:22" x14ac:dyDescent="0.25">
      <c r="B22" s="138">
        <v>9</v>
      </c>
      <c r="C22" s="12">
        <v>500</v>
      </c>
      <c r="D22" s="109" t="s">
        <v>26</v>
      </c>
      <c r="E22" s="110"/>
      <c r="F22" s="118">
        <f t="shared" si="0"/>
        <v>0.10563384079236977</v>
      </c>
      <c r="G22" s="122">
        <v>575.91570000000002</v>
      </c>
      <c r="H22" s="186"/>
      <c r="I22" s="181"/>
      <c r="K22" s="37"/>
      <c r="L22" s="38"/>
      <c r="M22" s="53"/>
      <c r="N22" s="53"/>
      <c r="O22" s="30"/>
      <c r="P22" s="30"/>
      <c r="Q22" s="55"/>
      <c r="R22" s="56"/>
      <c r="S22" s="37"/>
      <c r="T22" s="37"/>
      <c r="U22" s="3"/>
      <c r="V22" s="3"/>
    </row>
    <row r="23" spans="2:22" ht="15" customHeight="1" x14ac:dyDescent="0.25">
      <c r="B23" s="138">
        <v>10</v>
      </c>
      <c r="C23" s="12">
        <v>700</v>
      </c>
      <c r="D23" s="178" t="s">
        <v>35</v>
      </c>
      <c r="E23" s="179"/>
      <c r="F23" s="118">
        <f>G23/$F$10</f>
        <v>0</v>
      </c>
      <c r="G23" s="119">
        <v>0</v>
      </c>
      <c r="H23" s="187"/>
      <c r="I23" s="182"/>
      <c r="K23" s="45"/>
      <c r="L23" s="36"/>
      <c r="M23" s="35"/>
      <c r="N23" s="35"/>
      <c r="O23" s="39"/>
      <c r="P23" s="27"/>
      <c r="Q23" s="55"/>
      <c r="R23" s="56"/>
      <c r="S23" s="37"/>
      <c r="T23" s="37"/>
      <c r="U23" s="3"/>
      <c r="V23" s="3"/>
    </row>
    <row r="24" spans="2:22" x14ac:dyDescent="0.25">
      <c r="B24" s="140">
        <v>11</v>
      </c>
      <c r="C24" s="64"/>
      <c r="D24" s="10" t="s">
        <v>13</v>
      </c>
      <c r="E24" s="10"/>
      <c r="F24" s="123">
        <f>SUM(F14:F23)</f>
        <v>5.7677894167278065</v>
      </c>
      <c r="G24" s="124">
        <f>SUM(G14:G23)</f>
        <v>31445.987900000004</v>
      </c>
      <c r="H24" s="13"/>
      <c r="I24" s="141"/>
      <c r="J24" s="14"/>
      <c r="K24" s="37"/>
      <c r="L24" s="36"/>
      <c r="M24" s="35"/>
      <c r="N24" s="35"/>
      <c r="O24" s="40"/>
      <c r="P24" s="27"/>
      <c r="Q24" s="55"/>
      <c r="R24" s="56"/>
      <c r="S24" s="37"/>
      <c r="T24" s="37"/>
      <c r="U24" s="3"/>
      <c r="V24" s="3"/>
    </row>
    <row r="25" spans="2:22" x14ac:dyDescent="0.25">
      <c r="B25" s="142"/>
      <c r="C25" s="16"/>
      <c r="D25" s="15"/>
      <c r="E25" s="15"/>
      <c r="F25" s="125"/>
      <c r="G25" s="126"/>
      <c r="H25" s="17"/>
      <c r="I25" s="143"/>
      <c r="K25" s="37"/>
      <c r="L25" s="34"/>
      <c r="M25" s="35"/>
      <c r="N25" s="35"/>
      <c r="O25" s="41"/>
      <c r="P25" s="36"/>
      <c r="Q25" s="55"/>
      <c r="R25" s="56"/>
      <c r="S25" s="37"/>
      <c r="T25" s="37"/>
      <c r="U25" s="3"/>
      <c r="V25" s="3"/>
    </row>
    <row r="26" spans="2:22" ht="17.25" x14ac:dyDescent="0.25">
      <c r="B26" s="144" t="s">
        <v>8</v>
      </c>
      <c r="C26" s="10" t="s">
        <v>23</v>
      </c>
      <c r="D26" s="10"/>
      <c r="E26" s="10"/>
      <c r="F26" s="127" t="s">
        <v>28</v>
      </c>
      <c r="G26" s="128" t="s">
        <v>7</v>
      </c>
      <c r="H26" s="62" t="s">
        <v>32</v>
      </c>
      <c r="I26" s="145" t="s">
        <v>12</v>
      </c>
      <c r="K26" s="37"/>
      <c r="L26" s="38"/>
      <c r="M26" s="53"/>
      <c r="N26" s="53"/>
      <c r="O26" s="42"/>
      <c r="P26" s="58"/>
      <c r="Q26" s="55"/>
      <c r="R26" s="56"/>
      <c r="S26" s="37"/>
      <c r="T26" s="37"/>
      <c r="U26" s="3"/>
      <c r="V26" s="3"/>
    </row>
    <row r="27" spans="2:22" ht="15" customHeight="1" x14ac:dyDescent="0.25">
      <c r="B27" s="138">
        <v>12</v>
      </c>
      <c r="C27" s="12">
        <v>300</v>
      </c>
      <c r="D27" s="11" t="s">
        <v>33</v>
      </c>
      <c r="E27" s="61"/>
      <c r="F27" s="157">
        <f>G27/$F$10</f>
        <v>0.76944240645634632</v>
      </c>
      <c r="G27" s="158">
        <v>4195</v>
      </c>
      <c r="H27" s="114" t="s">
        <v>36</v>
      </c>
      <c r="I27" s="191" t="s">
        <v>67</v>
      </c>
      <c r="K27" s="37"/>
      <c r="L27" s="38"/>
      <c r="M27" s="37"/>
      <c r="N27" s="59"/>
      <c r="O27" s="60"/>
      <c r="P27" s="32"/>
      <c r="Q27" s="33"/>
      <c r="R27" s="33"/>
      <c r="S27" s="37"/>
      <c r="T27" s="37"/>
      <c r="U27" s="3"/>
      <c r="V27" s="3"/>
    </row>
    <row r="28" spans="2:22" x14ac:dyDescent="0.25">
      <c r="B28" s="138">
        <v>13</v>
      </c>
      <c r="C28" s="12">
        <v>600</v>
      </c>
      <c r="D28" s="11" t="s">
        <v>25</v>
      </c>
      <c r="E28" s="61"/>
      <c r="F28" s="157"/>
      <c r="G28" s="159"/>
      <c r="H28" s="115"/>
      <c r="I28" s="192"/>
      <c r="K28" s="37"/>
      <c r="L28" s="38"/>
      <c r="M28" s="37"/>
      <c r="N28" s="37"/>
      <c r="O28" s="32"/>
      <c r="P28" s="32"/>
      <c r="Q28" s="33"/>
      <c r="R28" s="33"/>
      <c r="S28" s="37"/>
      <c r="T28" s="37"/>
      <c r="U28" s="3"/>
      <c r="V28" s="3"/>
    </row>
    <row r="29" spans="2:22" ht="15" customHeight="1" x14ac:dyDescent="0.25">
      <c r="B29" s="138"/>
      <c r="C29" s="12"/>
      <c r="D29" s="11">
        <v>610</v>
      </c>
      <c r="E29" s="61" t="s">
        <v>1</v>
      </c>
      <c r="F29" s="157">
        <f>G29/$F$10</f>
        <v>0.61611335289801916</v>
      </c>
      <c r="G29" s="159">
        <v>3359.05</v>
      </c>
      <c r="H29" s="173" t="s">
        <v>37</v>
      </c>
      <c r="I29" s="192"/>
      <c r="K29" s="37"/>
      <c r="L29" s="38"/>
      <c r="M29" s="37"/>
      <c r="N29" s="37"/>
      <c r="O29" s="30"/>
      <c r="P29" s="32"/>
      <c r="Q29" s="170"/>
      <c r="R29" s="43"/>
      <c r="S29" s="37"/>
      <c r="T29" s="37"/>
      <c r="U29" s="3"/>
      <c r="V29" s="3"/>
    </row>
    <row r="30" spans="2:22" ht="15" customHeight="1" x14ac:dyDescent="0.25">
      <c r="B30" s="138"/>
      <c r="C30" s="12"/>
      <c r="D30" s="11">
        <v>620</v>
      </c>
      <c r="E30" s="61" t="s">
        <v>2</v>
      </c>
      <c r="F30" s="157">
        <f>G30/$F$10</f>
        <v>0.44275678650036682</v>
      </c>
      <c r="G30" s="159">
        <v>2413.91</v>
      </c>
      <c r="H30" s="174"/>
      <c r="I30" s="192"/>
      <c r="K30" s="37"/>
      <c r="L30" s="38"/>
      <c r="M30" s="37"/>
      <c r="N30" s="37"/>
      <c r="O30" s="30"/>
      <c r="P30" s="32"/>
      <c r="Q30" s="170"/>
      <c r="R30" s="43"/>
      <c r="S30" s="37"/>
      <c r="T30" s="37"/>
      <c r="U30" s="3"/>
      <c r="V30" s="3"/>
    </row>
    <row r="31" spans="2:22" x14ac:dyDescent="0.25">
      <c r="B31" s="138"/>
      <c r="C31" s="12"/>
      <c r="D31" s="11">
        <v>630</v>
      </c>
      <c r="E31" s="61" t="s">
        <v>3</v>
      </c>
      <c r="F31" s="157">
        <f>G31/$F$10</f>
        <v>6.0330154071900226E-2</v>
      </c>
      <c r="G31" s="159">
        <v>328.92</v>
      </c>
      <c r="H31" s="175"/>
      <c r="I31" s="193"/>
      <c r="K31" s="37"/>
      <c r="L31" s="38"/>
      <c r="M31" s="37"/>
      <c r="N31" s="37"/>
      <c r="O31" s="30"/>
      <c r="P31" s="32"/>
      <c r="Q31" s="170"/>
      <c r="R31" s="43"/>
      <c r="S31" s="37"/>
      <c r="T31" s="37"/>
      <c r="U31" s="3"/>
      <c r="V31" s="3"/>
    </row>
    <row r="32" spans="2:22" ht="15" customHeight="1" thickBot="1" x14ac:dyDescent="0.3">
      <c r="B32" s="146">
        <v>14</v>
      </c>
      <c r="C32" s="147"/>
      <c r="D32" s="148" t="s">
        <v>18</v>
      </c>
      <c r="E32" s="148"/>
      <c r="F32" s="149">
        <f>SUM(F27:F31)</f>
        <v>1.8886426999266324</v>
      </c>
      <c r="G32" s="150">
        <f>SUM(G27:G31)</f>
        <v>10296.879999999999</v>
      </c>
      <c r="H32" s="151"/>
      <c r="I32" s="152"/>
      <c r="K32" s="37"/>
      <c r="L32" s="38"/>
      <c r="M32" s="171"/>
      <c r="N32" s="171"/>
      <c r="O32" s="32"/>
      <c r="P32" s="32"/>
      <c r="Q32" s="43"/>
      <c r="R32" s="37"/>
      <c r="S32" s="37"/>
      <c r="T32" s="37"/>
      <c r="U32" s="3"/>
      <c r="V32" s="3"/>
    </row>
    <row r="33" spans="2:22" ht="17.25" customHeight="1" x14ac:dyDescent="0.25">
      <c r="B33" s="18"/>
      <c r="C33" s="19"/>
      <c r="D33" s="20"/>
      <c r="E33" s="20"/>
      <c r="F33" s="129"/>
      <c r="G33" s="130"/>
      <c r="H33" s="18"/>
      <c r="K33" s="37"/>
      <c r="L33" s="34"/>
      <c r="M33" s="35"/>
      <c r="N33" s="35"/>
      <c r="O33" s="27"/>
      <c r="P33" s="27"/>
      <c r="Q33" s="27"/>
      <c r="R33" s="37"/>
      <c r="S33" s="37"/>
      <c r="T33" s="37"/>
      <c r="U33" s="3"/>
      <c r="V33" s="3"/>
    </row>
    <row r="34" spans="2:22" ht="15" customHeight="1" x14ac:dyDescent="0.25">
      <c r="B34" s="18"/>
      <c r="C34" s="177" t="s">
        <v>31</v>
      </c>
      <c r="D34" s="177"/>
      <c r="E34" s="177"/>
      <c r="F34" s="129">
        <f>F32+F24</f>
        <v>7.6564321166544387</v>
      </c>
      <c r="G34" s="130">
        <f>G32+G24</f>
        <v>41742.867900000005</v>
      </c>
      <c r="H34" s="21"/>
      <c r="K34" s="37"/>
      <c r="L34" s="34"/>
      <c r="M34" s="35"/>
      <c r="N34" s="35"/>
      <c r="O34" s="27"/>
      <c r="P34" s="27"/>
      <c r="Q34" s="27"/>
      <c r="R34" s="37"/>
      <c r="S34" s="37"/>
      <c r="T34" s="37"/>
      <c r="U34" s="3"/>
      <c r="V34" s="3"/>
    </row>
    <row r="35" spans="2:22" ht="15" customHeight="1" x14ac:dyDescent="0.25">
      <c r="B35" s="18"/>
      <c r="C35" s="22" t="s">
        <v>9</v>
      </c>
      <c r="D35" s="23"/>
      <c r="E35" s="65">
        <v>0.2</v>
      </c>
      <c r="F35" s="131">
        <f>F34*E35</f>
        <v>1.5312864233308878</v>
      </c>
      <c r="G35" s="130">
        <f>G34*E35</f>
        <v>8348.573580000002</v>
      </c>
      <c r="H35" s="24"/>
      <c r="K35" s="37"/>
      <c r="L35" s="172"/>
      <c r="M35" s="172"/>
      <c r="N35" s="172"/>
      <c r="O35" s="27"/>
      <c r="P35" s="27"/>
      <c r="Q35" s="27"/>
      <c r="R35" s="37"/>
      <c r="S35" s="37"/>
      <c r="T35" s="37"/>
      <c r="U35" s="3"/>
      <c r="V35" s="3"/>
    </row>
    <row r="36" spans="2:22" ht="15" customHeight="1" x14ac:dyDescent="0.25">
      <c r="B36" s="18"/>
      <c r="C36" s="20" t="s">
        <v>20</v>
      </c>
      <c r="D36" s="20"/>
      <c r="E36" s="20"/>
      <c r="F36" s="132">
        <f>F35+F34</f>
        <v>9.1877185399853261</v>
      </c>
      <c r="G36" s="130">
        <f>G35+G34</f>
        <v>50091.441480000009</v>
      </c>
      <c r="H36" s="18"/>
      <c r="K36" s="37"/>
      <c r="L36" s="34"/>
      <c r="M36" s="46"/>
      <c r="N36" s="24"/>
      <c r="O36" s="47"/>
      <c r="P36" s="27"/>
      <c r="Q36" s="37"/>
      <c r="R36" s="37"/>
      <c r="S36" s="37"/>
      <c r="T36" s="37"/>
    </row>
    <row r="37" spans="2:22" ht="15.75" thickBot="1" x14ac:dyDescent="0.3">
      <c r="B37" s="18"/>
      <c r="C37" s="20" t="s">
        <v>21</v>
      </c>
      <c r="D37" s="20"/>
      <c r="E37" s="20"/>
      <c r="F37" s="133"/>
      <c r="G37" s="134">
        <f>G36*12</f>
        <v>601097.2977600001</v>
      </c>
      <c r="H37" s="18"/>
      <c r="K37" s="37"/>
      <c r="L37" s="35"/>
      <c r="M37" s="35"/>
      <c r="N37" s="35"/>
      <c r="O37" s="48"/>
      <c r="P37" s="27"/>
      <c r="Q37" s="27"/>
      <c r="R37" s="37"/>
      <c r="S37" s="37"/>
      <c r="T37" s="37"/>
    </row>
    <row r="38" spans="2:22" x14ac:dyDescent="0.25">
      <c r="B38" s="154"/>
      <c r="C38" s="154"/>
      <c r="D38" s="154"/>
      <c r="E38" s="154"/>
      <c r="F38" s="154"/>
      <c r="G38" s="154"/>
      <c r="H38" s="154"/>
      <c r="K38" s="37"/>
      <c r="L38" s="35"/>
      <c r="M38" s="35"/>
      <c r="N38" s="35"/>
      <c r="O38" s="48"/>
      <c r="P38" s="27"/>
      <c r="Q38" s="49"/>
      <c r="R38" s="50"/>
      <c r="S38" s="37"/>
      <c r="T38" s="37"/>
    </row>
    <row r="39" spans="2:22" x14ac:dyDescent="0.25">
      <c r="K39" s="37"/>
      <c r="L39" s="35"/>
      <c r="M39" s="35"/>
      <c r="N39" s="35"/>
      <c r="O39" s="48"/>
      <c r="P39" s="51"/>
      <c r="Q39" s="52"/>
      <c r="R39" s="51"/>
      <c r="S39" s="37"/>
      <c r="T39" s="37"/>
    </row>
    <row r="40" spans="2:22" x14ac:dyDescent="0.25"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2:22" x14ac:dyDescent="0.25">
      <c r="C41" s="9" t="s">
        <v>4</v>
      </c>
      <c r="D41" s="9"/>
      <c r="E41" s="9"/>
      <c r="F41" s="9" t="s">
        <v>6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spans="2:22" x14ac:dyDescent="0.25"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2:22" x14ac:dyDescent="0.25">
      <c r="C43" s="25" t="s">
        <v>5</v>
      </c>
      <c r="D43" s="25"/>
      <c r="E43" s="25"/>
      <c r="F43" s="25" t="s">
        <v>5</v>
      </c>
      <c r="G43" s="25"/>
      <c r="K43" s="37"/>
      <c r="L43" s="37"/>
      <c r="M43" s="37"/>
      <c r="N43" s="37"/>
      <c r="O43" s="37"/>
      <c r="P43" s="37"/>
      <c r="Q43" s="37"/>
      <c r="R43" s="37"/>
      <c r="S43" s="37"/>
      <c r="T43" s="37"/>
    </row>
  </sheetData>
  <mergeCells count="14">
    <mergeCell ref="Q29:Q31"/>
    <mergeCell ref="M32:N32"/>
    <mergeCell ref="L35:N35"/>
    <mergeCell ref="H29:H31"/>
    <mergeCell ref="B4:I4"/>
    <mergeCell ref="C34:E34"/>
    <mergeCell ref="D23:E23"/>
    <mergeCell ref="D20:E20"/>
    <mergeCell ref="D21:E21"/>
    <mergeCell ref="I18:I23"/>
    <mergeCell ref="D15:E15"/>
    <mergeCell ref="H18:H23"/>
    <mergeCell ref="H15:H17"/>
    <mergeCell ref="I27:I31"/>
  </mergeCells>
  <dataValidations count="1">
    <dataValidation type="decimal" allowBlank="1" showInputMessage="1" showErrorMessage="1" error="Sisesta siia teenuse hind" sqref="R13:R26" xr:uid="{00000000-0002-0000-0000-000000000000}">
      <formula1>0</formula1>
      <formula2>100000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5"/>
  <sheetViews>
    <sheetView workbookViewId="0">
      <selection activeCell="H9" sqref="H9"/>
    </sheetView>
  </sheetViews>
  <sheetFormatPr defaultRowHeight="15" x14ac:dyDescent="0.25"/>
  <cols>
    <col min="1" max="1" width="9.140625" style="68"/>
    <col min="2" max="2" width="7.85546875" style="68" customWidth="1"/>
    <col min="3" max="3" width="14.7109375" style="68" customWidth="1"/>
    <col min="4" max="4" width="14.28515625" style="68" customWidth="1"/>
    <col min="5" max="7" width="14.7109375" style="68" customWidth="1"/>
    <col min="8" max="10" width="9.140625" style="68"/>
    <col min="11" max="11" width="11" style="68" customWidth="1"/>
    <col min="12" max="16384" width="9.140625" style="68"/>
  </cols>
  <sheetData>
    <row r="1" spans="1:16" x14ac:dyDescent="0.25">
      <c r="A1" s="66"/>
      <c r="B1" s="66"/>
      <c r="C1" s="66"/>
      <c r="D1" s="66"/>
      <c r="E1" s="66"/>
      <c r="F1" s="66"/>
      <c r="G1" s="67"/>
    </row>
    <row r="2" spans="1:16" x14ac:dyDescent="0.25">
      <c r="A2" s="66"/>
      <c r="B2" s="66"/>
      <c r="C2" s="66"/>
      <c r="D2" s="66"/>
      <c r="E2" s="66"/>
      <c r="F2" s="69"/>
      <c r="G2" s="70"/>
    </row>
    <row r="3" spans="1:16" x14ac:dyDescent="0.25">
      <c r="A3" s="66"/>
      <c r="B3" s="66"/>
      <c r="C3" s="66"/>
      <c r="D3" s="66"/>
      <c r="E3" s="66"/>
      <c r="F3" s="69"/>
      <c r="G3" s="70"/>
      <c r="K3" s="71" t="s">
        <v>10</v>
      </c>
      <c r="L3" s="71" t="s">
        <v>40</v>
      </c>
      <c r="M3" s="72"/>
    </row>
    <row r="4" spans="1:16" ht="21" x14ac:dyDescent="0.35">
      <c r="A4" s="66"/>
      <c r="B4" s="73" t="s">
        <v>64</v>
      </c>
      <c r="C4" s="66"/>
      <c r="D4" s="66"/>
      <c r="E4" s="74"/>
      <c r="F4" s="75"/>
      <c r="G4" s="66"/>
      <c r="K4" s="76" t="s">
        <v>41</v>
      </c>
      <c r="L4" s="77">
        <v>5452</v>
      </c>
      <c r="M4" s="78">
        <f>L4/$L$8</f>
        <v>1</v>
      </c>
      <c r="N4" s="79"/>
      <c r="O4" s="80"/>
    </row>
    <row r="5" spans="1:16" x14ac:dyDescent="0.25">
      <c r="A5" s="66"/>
      <c r="B5" s="66"/>
      <c r="C5" s="66"/>
      <c r="D5" s="66"/>
      <c r="E5" s="66"/>
      <c r="F5" s="75"/>
      <c r="G5" s="66"/>
      <c r="K5" s="76"/>
      <c r="L5" s="77"/>
      <c r="M5" s="78"/>
      <c r="N5" s="81"/>
      <c r="O5" s="80"/>
    </row>
    <row r="6" spans="1:16" x14ac:dyDescent="0.25">
      <c r="A6" s="66"/>
      <c r="B6" s="82" t="s">
        <v>42</v>
      </c>
      <c r="C6" s="83"/>
      <c r="D6" s="84"/>
      <c r="E6" s="85">
        <v>43101</v>
      </c>
      <c r="F6" s="86"/>
      <c r="G6" s="66"/>
      <c r="K6" s="76"/>
      <c r="L6" s="77"/>
      <c r="M6" s="78"/>
      <c r="N6" s="87"/>
      <c r="O6" s="87"/>
    </row>
    <row r="7" spans="1:16" x14ac:dyDescent="0.25">
      <c r="A7" s="66"/>
      <c r="B7" s="88" t="s">
        <v>43</v>
      </c>
      <c r="C7" s="89"/>
      <c r="D7" s="90"/>
      <c r="E7" s="91">
        <v>60</v>
      </c>
      <c r="F7" s="92" t="s">
        <v>44</v>
      </c>
      <c r="G7" s="66"/>
      <c r="K7" s="76"/>
      <c r="L7" s="77"/>
      <c r="M7" s="78"/>
      <c r="N7" s="93"/>
      <c r="O7" s="93"/>
    </row>
    <row r="8" spans="1:16" x14ac:dyDescent="0.25">
      <c r="A8" s="66"/>
      <c r="B8" s="88" t="s">
        <v>57</v>
      </c>
      <c r="C8" s="89"/>
      <c r="E8" s="99">
        <f>148121.11*1.07</f>
        <v>158489.5877</v>
      </c>
      <c r="F8" s="92" t="s">
        <v>45</v>
      </c>
      <c r="G8" s="66"/>
      <c r="K8" s="95" t="s">
        <v>46</v>
      </c>
      <c r="L8" s="96">
        <f>SUM(L4:L7)</f>
        <v>5452</v>
      </c>
      <c r="M8" s="95"/>
      <c r="N8" s="93"/>
      <c r="O8" s="93"/>
    </row>
    <row r="9" spans="1:16" x14ac:dyDescent="0.25">
      <c r="A9" s="66"/>
      <c r="B9" s="88" t="s">
        <v>47</v>
      </c>
      <c r="C9" s="89"/>
      <c r="D9" s="90"/>
      <c r="E9" s="97">
        <f>M4</f>
        <v>1</v>
      </c>
      <c r="F9" s="92"/>
      <c r="G9" s="66"/>
      <c r="M9" s="98"/>
      <c r="N9" s="98"/>
      <c r="O9" s="98"/>
    </row>
    <row r="10" spans="1:16" x14ac:dyDescent="0.25">
      <c r="A10" s="66"/>
      <c r="B10" s="88" t="s">
        <v>48</v>
      </c>
      <c r="C10" s="89"/>
      <c r="D10" s="94">
        <f>E6-1</f>
        <v>43100</v>
      </c>
      <c r="E10" s="99">
        <f>ROUND(E8*E9,2)</f>
        <v>158489.59</v>
      </c>
      <c r="F10" s="92" t="s">
        <v>45</v>
      </c>
      <c r="G10" s="66"/>
      <c r="K10" s="100"/>
      <c r="L10" s="100"/>
      <c r="M10" s="93"/>
      <c r="N10" s="98"/>
      <c r="O10" s="98"/>
    </row>
    <row r="11" spans="1:16" x14ac:dyDescent="0.25">
      <c r="A11" s="66"/>
      <c r="B11" s="88" t="s">
        <v>49</v>
      </c>
      <c r="C11" s="89"/>
      <c r="D11" s="94">
        <f>EDATE(D10,E7)</f>
        <v>44926</v>
      </c>
      <c r="E11" s="99">
        <v>0</v>
      </c>
      <c r="F11" s="92" t="s">
        <v>45</v>
      </c>
      <c r="G11" s="66"/>
      <c r="K11" s="100"/>
      <c r="L11" s="100"/>
      <c r="M11" s="93"/>
      <c r="N11" s="93"/>
      <c r="O11" s="93"/>
      <c r="P11" s="98"/>
    </row>
    <row r="12" spans="1:16" x14ac:dyDescent="0.25">
      <c r="A12" s="66"/>
      <c r="B12" s="163" t="s">
        <v>58</v>
      </c>
      <c r="C12" s="164"/>
      <c r="D12" s="166"/>
      <c r="E12" s="165">
        <v>4.3999999999999997E-2</v>
      </c>
      <c r="F12" s="101"/>
      <c r="G12" s="102"/>
      <c r="K12" s="100"/>
      <c r="L12" s="100"/>
      <c r="M12" s="93"/>
      <c r="N12" s="93"/>
      <c r="O12" s="93"/>
      <c r="P12" s="98"/>
    </row>
    <row r="13" spans="1:16" x14ac:dyDescent="0.25">
      <c r="A13" s="66"/>
      <c r="B13" s="91"/>
      <c r="C13" s="89"/>
      <c r="E13" s="103"/>
      <c r="F13" s="91"/>
      <c r="G13" s="102"/>
      <c r="K13" s="100"/>
      <c r="L13" s="100"/>
      <c r="M13" s="93"/>
      <c r="N13" s="93"/>
      <c r="O13" s="93"/>
      <c r="P13" s="98"/>
    </row>
    <row r="14" spans="1:16" x14ac:dyDescent="0.25">
      <c r="K14" s="100"/>
      <c r="L14" s="100"/>
      <c r="M14" s="93"/>
      <c r="N14" s="93"/>
      <c r="O14" s="93"/>
      <c r="P14" s="98"/>
    </row>
    <row r="15" spans="1:16" ht="15.75" thickBot="1" x14ac:dyDescent="0.3">
      <c r="A15" s="104" t="s">
        <v>50</v>
      </c>
      <c r="B15" s="104" t="s">
        <v>51</v>
      </c>
      <c r="C15" s="104" t="s">
        <v>52</v>
      </c>
      <c r="D15" s="104" t="s">
        <v>53</v>
      </c>
      <c r="E15" s="104" t="s">
        <v>54</v>
      </c>
      <c r="F15" s="104" t="s">
        <v>55</v>
      </c>
      <c r="G15" s="104" t="s">
        <v>56</v>
      </c>
      <c r="K15" s="100"/>
      <c r="L15" s="100"/>
      <c r="M15" s="93"/>
      <c r="N15" s="93"/>
      <c r="O15" s="93"/>
      <c r="P15" s="98"/>
    </row>
    <row r="16" spans="1:16" x14ac:dyDescent="0.25">
      <c r="A16" s="105">
        <f>E6</f>
        <v>43101</v>
      </c>
      <c r="B16" s="106">
        <v>1</v>
      </c>
      <c r="C16" s="75">
        <f>E10</f>
        <v>158489.59</v>
      </c>
      <c r="D16" s="107">
        <f>ROUND(C16*$E$12/12,2)</f>
        <v>581.13</v>
      </c>
      <c r="E16" s="107">
        <f>PPMT($E$12/12,B16,$E$7,-$E$10,$E$11,0)</f>
        <v>2366.3947020712362</v>
      </c>
      <c r="F16" s="107">
        <f>ROUND(PMT($E$12/12,E7,-E10,E11),2)</f>
        <v>2947.52</v>
      </c>
      <c r="G16" s="107">
        <f>C16-E16</f>
        <v>156123.19529792876</v>
      </c>
      <c r="K16" s="100"/>
      <c r="L16" s="100"/>
      <c r="M16" s="93"/>
      <c r="N16" s="93"/>
      <c r="O16" s="93"/>
      <c r="P16" s="98"/>
    </row>
    <row r="17" spans="1:16" x14ac:dyDescent="0.25">
      <c r="A17" s="105">
        <f>EDATE(A16,1)</f>
        <v>43132</v>
      </c>
      <c r="B17" s="106">
        <v>2</v>
      </c>
      <c r="C17" s="75">
        <f>G16</f>
        <v>156123.19529792876</v>
      </c>
      <c r="D17" s="107">
        <f t="shared" ref="D17:D74" si="0">ROUND(C17*$E$12/12,2)</f>
        <v>572.45000000000005</v>
      </c>
      <c r="E17" s="107">
        <f t="shared" ref="E17:E75" si="1">PPMT($E$12/12,B17,$E$7,-$E$10,$E$11,0)</f>
        <v>2375.0714826454973</v>
      </c>
      <c r="F17" s="107">
        <f>F16</f>
        <v>2947.52</v>
      </c>
      <c r="G17" s="107">
        <f t="shared" ref="G17:G74" si="2">C17-E17</f>
        <v>153748.12381528327</v>
      </c>
      <c r="K17" s="100"/>
      <c r="L17" s="100"/>
      <c r="M17" s="93"/>
      <c r="N17" s="93"/>
      <c r="O17" s="93"/>
      <c r="P17" s="98"/>
    </row>
    <row r="18" spans="1:16" x14ac:dyDescent="0.25">
      <c r="A18" s="105">
        <f>EDATE(A17,1)</f>
        <v>43160</v>
      </c>
      <c r="B18" s="106">
        <v>3</v>
      </c>
      <c r="C18" s="75">
        <f>G17</f>
        <v>153748.12381528327</v>
      </c>
      <c r="D18" s="107">
        <f t="shared" si="0"/>
        <v>563.74</v>
      </c>
      <c r="E18" s="107">
        <f t="shared" si="1"/>
        <v>2383.7800780818643</v>
      </c>
      <c r="F18" s="107">
        <f t="shared" ref="F18:F75" si="3">F17</f>
        <v>2947.52</v>
      </c>
      <c r="G18" s="107">
        <f t="shared" si="2"/>
        <v>151364.34373720142</v>
      </c>
      <c r="K18" s="100"/>
      <c r="L18" s="100"/>
      <c r="M18" s="93"/>
      <c r="N18" s="93"/>
      <c r="O18" s="93"/>
      <c r="P18" s="98"/>
    </row>
    <row r="19" spans="1:16" x14ac:dyDescent="0.25">
      <c r="A19" s="105">
        <f t="shared" ref="A19:A75" si="4">EDATE(A18,1)</f>
        <v>43191</v>
      </c>
      <c r="B19" s="106">
        <v>4</v>
      </c>
      <c r="C19" s="75">
        <f t="shared" ref="C19:C74" si="5">G18</f>
        <v>151364.34373720142</v>
      </c>
      <c r="D19" s="107">
        <f t="shared" si="0"/>
        <v>555</v>
      </c>
      <c r="E19" s="107">
        <f t="shared" si="1"/>
        <v>2392.5206050348311</v>
      </c>
      <c r="F19" s="107">
        <f t="shared" si="3"/>
        <v>2947.52</v>
      </c>
      <c r="G19" s="107">
        <f t="shared" si="2"/>
        <v>148971.82313216658</v>
      </c>
      <c r="K19" s="100"/>
      <c r="L19" s="100"/>
      <c r="M19" s="93"/>
      <c r="N19" s="93"/>
      <c r="O19" s="93"/>
      <c r="P19" s="98"/>
    </row>
    <row r="20" spans="1:16" x14ac:dyDescent="0.25">
      <c r="A20" s="105">
        <f t="shared" si="4"/>
        <v>43221</v>
      </c>
      <c r="B20" s="106">
        <v>5</v>
      </c>
      <c r="C20" s="75">
        <f t="shared" si="5"/>
        <v>148971.82313216658</v>
      </c>
      <c r="D20" s="107">
        <f t="shared" si="0"/>
        <v>546.23</v>
      </c>
      <c r="E20" s="107">
        <f t="shared" si="1"/>
        <v>2401.2931805866256</v>
      </c>
      <c r="F20" s="107">
        <f t="shared" si="3"/>
        <v>2947.52</v>
      </c>
      <c r="G20" s="107">
        <f t="shared" si="2"/>
        <v>146570.52995157996</v>
      </c>
      <c r="K20" s="100"/>
      <c r="L20" s="100"/>
      <c r="M20" s="93"/>
      <c r="N20" s="93"/>
      <c r="O20" s="93"/>
      <c r="P20" s="98"/>
    </row>
    <row r="21" spans="1:16" x14ac:dyDescent="0.25">
      <c r="A21" s="105">
        <f t="shared" si="4"/>
        <v>43252</v>
      </c>
      <c r="B21" s="106">
        <v>6</v>
      </c>
      <c r="C21" s="75">
        <f t="shared" si="5"/>
        <v>146570.52995157996</v>
      </c>
      <c r="D21" s="107">
        <f t="shared" si="0"/>
        <v>537.42999999999995</v>
      </c>
      <c r="E21" s="107">
        <f t="shared" si="1"/>
        <v>2410.0979222487767</v>
      </c>
      <c r="F21" s="107">
        <f t="shared" si="3"/>
        <v>2947.52</v>
      </c>
      <c r="G21" s="107">
        <f t="shared" si="2"/>
        <v>144160.43202933119</v>
      </c>
      <c r="K21" s="100"/>
      <c r="L21" s="100"/>
      <c r="M21" s="93"/>
      <c r="N21" s="93"/>
      <c r="O21" s="93"/>
      <c r="P21" s="98"/>
    </row>
    <row r="22" spans="1:16" x14ac:dyDescent="0.25">
      <c r="A22" s="105">
        <f t="shared" si="4"/>
        <v>43282</v>
      </c>
      <c r="B22" s="106">
        <v>7</v>
      </c>
      <c r="C22" s="75">
        <f t="shared" si="5"/>
        <v>144160.43202933119</v>
      </c>
      <c r="D22" s="107">
        <f t="shared" si="0"/>
        <v>528.59</v>
      </c>
      <c r="E22" s="107">
        <f t="shared" si="1"/>
        <v>2418.934947963688</v>
      </c>
      <c r="F22" s="107">
        <f t="shared" si="3"/>
        <v>2947.52</v>
      </c>
      <c r="G22" s="107">
        <f t="shared" si="2"/>
        <v>141741.4970813675</v>
      </c>
      <c r="K22" s="100"/>
      <c r="L22" s="100"/>
      <c r="M22" s="93"/>
      <c r="N22" s="93"/>
      <c r="O22" s="93"/>
      <c r="P22" s="98"/>
    </row>
    <row r="23" spans="1:16" x14ac:dyDescent="0.25">
      <c r="A23" s="105">
        <f>EDATE(A22,1)</f>
        <v>43313</v>
      </c>
      <c r="B23" s="106">
        <v>8</v>
      </c>
      <c r="C23" s="75">
        <f t="shared" si="5"/>
        <v>141741.4970813675</v>
      </c>
      <c r="D23" s="107">
        <f t="shared" si="0"/>
        <v>519.72</v>
      </c>
      <c r="E23" s="107">
        <f t="shared" si="1"/>
        <v>2427.8043761062222</v>
      </c>
      <c r="F23" s="107">
        <f t="shared" si="3"/>
        <v>2947.52</v>
      </c>
      <c r="G23" s="107">
        <f t="shared" si="2"/>
        <v>139313.69270526129</v>
      </c>
      <c r="K23" s="100"/>
      <c r="L23" s="100"/>
      <c r="M23" s="93"/>
      <c r="N23" s="93"/>
      <c r="O23" s="93"/>
      <c r="P23" s="98"/>
    </row>
    <row r="24" spans="1:16" x14ac:dyDescent="0.25">
      <c r="A24" s="105">
        <f t="shared" si="4"/>
        <v>43344</v>
      </c>
      <c r="B24" s="106">
        <v>9</v>
      </c>
      <c r="C24" s="75">
        <f t="shared" si="5"/>
        <v>139313.69270526129</v>
      </c>
      <c r="D24" s="107">
        <f t="shared" si="0"/>
        <v>510.82</v>
      </c>
      <c r="E24" s="107">
        <f t="shared" si="1"/>
        <v>2436.7063254852778</v>
      </c>
      <c r="F24" s="107">
        <f t="shared" si="3"/>
        <v>2947.52</v>
      </c>
      <c r="G24" s="107">
        <f t="shared" si="2"/>
        <v>136876.986379776</v>
      </c>
      <c r="K24" s="100"/>
      <c r="L24" s="100"/>
      <c r="M24" s="93"/>
      <c r="N24" s="93"/>
      <c r="O24" s="93"/>
      <c r="P24" s="98"/>
    </row>
    <row r="25" spans="1:16" x14ac:dyDescent="0.25">
      <c r="A25" s="105">
        <f t="shared" si="4"/>
        <v>43374</v>
      </c>
      <c r="B25" s="106">
        <v>10</v>
      </c>
      <c r="C25" s="75">
        <f t="shared" si="5"/>
        <v>136876.986379776</v>
      </c>
      <c r="D25" s="107">
        <f t="shared" si="0"/>
        <v>501.88</v>
      </c>
      <c r="E25" s="107">
        <f t="shared" si="1"/>
        <v>2445.6409153453906</v>
      </c>
      <c r="F25" s="107">
        <f t="shared" si="3"/>
        <v>2947.52</v>
      </c>
      <c r="G25" s="107">
        <f t="shared" si="2"/>
        <v>134431.3454644306</v>
      </c>
      <c r="K25" s="90"/>
      <c r="L25" s="90"/>
      <c r="M25" s="90"/>
      <c r="N25" s="93"/>
      <c r="O25" s="93"/>
      <c r="P25" s="98"/>
    </row>
    <row r="26" spans="1:16" x14ac:dyDescent="0.25">
      <c r="A26" s="105">
        <f t="shared" si="4"/>
        <v>43405</v>
      </c>
      <c r="B26" s="106">
        <v>11</v>
      </c>
      <c r="C26" s="75">
        <f t="shared" si="5"/>
        <v>134431.3454644306</v>
      </c>
      <c r="D26" s="107">
        <f t="shared" si="0"/>
        <v>492.91</v>
      </c>
      <c r="E26" s="107">
        <f t="shared" si="1"/>
        <v>2454.6082653683238</v>
      </c>
      <c r="F26" s="107">
        <f t="shared" si="3"/>
        <v>2947.52</v>
      </c>
      <c r="G26" s="107">
        <f t="shared" si="2"/>
        <v>131976.73719906228</v>
      </c>
      <c r="N26" s="90"/>
      <c r="O26" s="90"/>
      <c r="P26" s="90"/>
    </row>
    <row r="27" spans="1:16" x14ac:dyDescent="0.25">
      <c r="A27" s="105">
        <f t="shared" si="4"/>
        <v>43435</v>
      </c>
      <c r="B27" s="106">
        <v>12</v>
      </c>
      <c r="C27" s="75">
        <f t="shared" si="5"/>
        <v>131976.73719906228</v>
      </c>
      <c r="D27" s="107">
        <f t="shared" si="0"/>
        <v>483.91</v>
      </c>
      <c r="E27" s="107">
        <f t="shared" si="1"/>
        <v>2463.6084956746745</v>
      </c>
      <c r="F27" s="107">
        <f t="shared" si="3"/>
        <v>2947.52</v>
      </c>
      <c r="G27" s="107">
        <f t="shared" si="2"/>
        <v>129513.1287033876</v>
      </c>
    </row>
    <row r="28" spans="1:16" x14ac:dyDescent="0.25">
      <c r="A28" s="105">
        <f t="shared" si="4"/>
        <v>43466</v>
      </c>
      <c r="B28" s="106">
        <v>13</v>
      </c>
      <c r="C28" s="75">
        <f t="shared" si="5"/>
        <v>129513.1287033876</v>
      </c>
      <c r="D28" s="107">
        <f t="shared" si="0"/>
        <v>474.88</v>
      </c>
      <c r="E28" s="107">
        <f t="shared" si="1"/>
        <v>2472.6417268254818</v>
      </c>
      <c r="F28" s="107">
        <f t="shared" si="3"/>
        <v>2947.52</v>
      </c>
      <c r="G28" s="107">
        <f t="shared" si="2"/>
        <v>127040.48697656211</v>
      </c>
    </row>
    <row r="29" spans="1:16" x14ac:dyDescent="0.25">
      <c r="A29" s="105">
        <f t="shared" si="4"/>
        <v>43497</v>
      </c>
      <c r="B29" s="106">
        <v>14</v>
      </c>
      <c r="C29" s="75">
        <f t="shared" si="5"/>
        <v>127040.48697656211</v>
      </c>
      <c r="D29" s="107">
        <f t="shared" si="0"/>
        <v>465.82</v>
      </c>
      <c r="E29" s="107">
        <f t="shared" si="1"/>
        <v>2481.7080798238417</v>
      </c>
      <c r="F29" s="107">
        <f t="shared" si="3"/>
        <v>2947.52</v>
      </c>
      <c r="G29" s="107">
        <f t="shared" si="2"/>
        <v>124558.77889673827</v>
      </c>
    </row>
    <row r="30" spans="1:16" x14ac:dyDescent="0.25">
      <c r="A30" s="105">
        <f t="shared" si="4"/>
        <v>43525</v>
      </c>
      <c r="B30" s="106">
        <v>15</v>
      </c>
      <c r="C30" s="75">
        <f t="shared" si="5"/>
        <v>124558.77889673827</v>
      </c>
      <c r="D30" s="107">
        <f t="shared" si="0"/>
        <v>456.72</v>
      </c>
      <c r="E30" s="107">
        <f t="shared" si="1"/>
        <v>2490.8076761165289</v>
      </c>
      <c r="F30" s="107">
        <f t="shared" si="3"/>
        <v>2947.52</v>
      </c>
      <c r="G30" s="107">
        <f t="shared" si="2"/>
        <v>122067.97122062174</v>
      </c>
    </row>
    <row r="31" spans="1:16" x14ac:dyDescent="0.25">
      <c r="A31" s="105">
        <f t="shared" si="4"/>
        <v>43556</v>
      </c>
      <c r="B31" s="106">
        <v>16</v>
      </c>
      <c r="C31" s="75">
        <f t="shared" si="5"/>
        <v>122067.97122062174</v>
      </c>
      <c r="D31" s="107">
        <f t="shared" si="0"/>
        <v>447.58</v>
      </c>
      <c r="E31" s="107">
        <f t="shared" si="1"/>
        <v>2499.9406375956232</v>
      </c>
      <c r="F31" s="107">
        <f t="shared" si="3"/>
        <v>2947.52</v>
      </c>
      <c r="G31" s="107">
        <f t="shared" si="2"/>
        <v>119568.03058302612</v>
      </c>
    </row>
    <row r="32" spans="1:16" x14ac:dyDescent="0.25">
      <c r="A32" s="105">
        <f t="shared" si="4"/>
        <v>43586</v>
      </c>
      <c r="B32" s="106">
        <v>17</v>
      </c>
      <c r="C32" s="75">
        <f t="shared" si="5"/>
        <v>119568.03058302612</v>
      </c>
      <c r="D32" s="107">
        <f t="shared" si="0"/>
        <v>438.42</v>
      </c>
      <c r="E32" s="107">
        <f t="shared" si="1"/>
        <v>2509.1070866001401</v>
      </c>
      <c r="F32" s="107">
        <f t="shared" si="3"/>
        <v>2947.52</v>
      </c>
      <c r="G32" s="107">
        <f t="shared" si="2"/>
        <v>117058.92349642598</v>
      </c>
    </row>
    <row r="33" spans="1:7" x14ac:dyDescent="0.25">
      <c r="A33" s="105">
        <f t="shared" si="4"/>
        <v>43617</v>
      </c>
      <c r="B33" s="106">
        <v>18</v>
      </c>
      <c r="C33" s="75">
        <f t="shared" si="5"/>
        <v>117058.92349642598</v>
      </c>
      <c r="D33" s="107">
        <f t="shared" si="0"/>
        <v>429.22</v>
      </c>
      <c r="E33" s="107">
        <f t="shared" si="1"/>
        <v>2518.307145917674</v>
      </c>
      <c r="F33" s="107">
        <f t="shared" si="3"/>
        <v>2947.52</v>
      </c>
      <c r="G33" s="107">
        <f t="shared" si="2"/>
        <v>114540.61635050831</v>
      </c>
    </row>
    <row r="34" spans="1:7" x14ac:dyDescent="0.25">
      <c r="A34" s="105">
        <f t="shared" si="4"/>
        <v>43647</v>
      </c>
      <c r="B34" s="106">
        <v>19</v>
      </c>
      <c r="C34" s="75">
        <f t="shared" si="5"/>
        <v>114540.61635050831</v>
      </c>
      <c r="D34" s="107">
        <f t="shared" si="0"/>
        <v>419.98</v>
      </c>
      <c r="E34" s="107">
        <f t="shared" si="1"/>
        <v>2527.5409387860395</v>
      </c>
      <c r="F34" s="107">
        <f t="shared" si="3"/>
        <v>2947.52</v>
      </c>
      <c r="G34" s="107">
        <f t="shared" si="2"/>
        <v>112013.07541172227</v>
      </c>
    </row>
    <row r="35" spans="1:7" x14ac:dyDescent="0.25">
      <c r="A35" s="105">
        <f t="shared" si="4"/>
        <v>43678</v>
      </c>
      <c r="B35" s="106">
        <v>20</v>
      </c>
      <c r="C35" s="75">
        <f t="shared" si="5"/>
        <v>112013.07541172227</v>
      </c>
      <c r="D35" s="107">
        <f t="shared" si="0"/>
        <v>410.71</v>
      </c>
      <c r="E35" s="107">
        <f t="shared" si="1"/>
        <v>2536.8085888949213</v>
      </c>
      <c r="F35" s="107">
        <f t="shared" si="3"/>
        <v>2947.52</v>
      </c>
      <c r="G35" s="107">
        <f t="shared" si="2"/>
        <v>109476.26682282734</v>
      </c>
    </row>
    <row r="36" spans="1:7" x14ac:dyDescent="0.25">
      <c r="A36" s="105">
        <f t="shared" si="4"/>
        <v>43709</v>
      </c>
      <c r="B36" s="106">
        <v>21</v>
      </c>
      <c r="C36" s="75">
        <f t="shared" si="5"/>
        <v>109476.26682282734</v>
      </c>
      <c r="D36" s="107">
        <f t="shared" si="0"/>
        <v>401.41</v>
      </c>
      <c r="E36" s="107">
        <f t="shared" si="1"/>
        <v>2546.1102203875362</v>
      </c>
      <c r="F36" s="107">
        <f t="shared" si="3"/>
        <v>2947.52</v>
      </c>
      <c r="G36" s="107">
        <f t="shared" si="2"/>
        <v>106930.15660243981</v>
      </c>
    </row>
    <row r="37" spans="1:7" x14ac:dyDescent="0.25">
      <c r="A37" s="105">
        <f t="shared" si="4"/>
        <v>43739</v>
      </c>
      <c r="B37" s="106">
        <v>22</v>
      </c>
      <c r="C37" s="75">
        <f t="shared" si="5"/>
        <v>106930.15660243981</v>
      </c>
      <c r="D37" s="107">
        <f t="shared" si="0"/>
        <v>392.08</v>
      </c>
      <c r="E37" s="107">
        <f t="shared" si="1"/>
        <v>2555.44595786229</v>
      </c>
      <c r="F37" s="107">
        <f t="shared" si="3"/>
        <v>2947.52</v>
      </c>
      <c r="G37" s="107">
        <f t="shared" si="2"/>
        <v>104374.71064457751</v>
      </c>
    </row>
    <row r="38" spans="1:7" x14ac:dyDescent="0.25">
      <c r="A38" s="105">
        <f t="shared" si="4"/>
        <v>43770</v>
      </c>
      <c r="B38" s="106">
        <v>23</v>
      </c>
      <c r="C38" s="75">
        <f t="shared" si="5"/>
        <v>104374.71064457751</v>
      </c>
      <c r="D38" s="107">
        <f t="shared" si="0"/>
        <v>382.71</v>
      </c>
      <c r="E38" s="107">
        <f t="shared" si="1"/>
        <v>2564.8159263744519</v>
      </c>
      <c r="F38" s="107">
        <f t="shared" si="3"/>
        <v>2947.52</v>
      </c>
      <c r="G38" s="107">
        <f t="shared" si="2"/>
        <v>101809.89471820307</v>
      </c>
    </row>
    <row r="39" spans="1:7" x14ac:dyDescent="0.25">
      <c r="A39" s="105">
        <f t="shared" si="4"/>
        <v>43800</v>
      </c>
      <c r="B39" s="106">
        <v>24</v>
      </c>
      <c r="C39" s="75">
        <f t="shared" si="5"/>
        <v>101809.89471820307</v>
      </c>
      <c r="D39" s="107">
        <f t="shared" si="0"/>
        <v>373.3</v>
      </c>
      <c r="E39" s="107">
        <f t="shared" si="1"/>
        <v>2574.2202514378246</v>
      </c>
      <c r="F39" s="107">
        <f t="shared" si="3"/>
        <v>2947.52</v>
      </c>
      <c r="G39" s="107">
        <f t="shared" si="2"/>
        <v>99235.674466765238</v>
      </c>
    </row>
    <row r="40" spans="1:7" x14ac:dyDescent="0.25">
      <c r="A40" s="105">
        <f t="shared" si="4"/>
        <v>43831</v>
      </c>
      <c r="B40" s="106">
        <v>25</v>
      </c>
      <c r="C40" s="75">
        <f t="shared" si="5"/>
        <v>99235.674466765238</v>
      </c>
      <c r="D40" s="107">
        <f t="shared" si="0"/>
        <v>363.86</v>
      </c>
      <c r="E40" s="107">
        <f t="shared" si="1"/>
        <v>2583.65905902643</v>
      </c>
      <c r="F40" s="107">
        <f t="shared" si="3"/>
        <v>2947.52</v>
      </c>
      <c r="G40" s="107">
        <f t="shared" si="2"/>
        <v>96652.015407738814</v>
      </c>
    </row>
    <row r="41" spans="1:7" x14ac:dyDescent="0.25">
      <c r="A41" s="105">
        <f t="shared" si="4"/>
        <v>43862</v>
      </c>
      <c r="B41" s="106">
        <v>26</v>
      </c>
      <c r="C41" s="75">
        <f t="shared" si="5"/>
        <v>96652.015407738814</v>
      </c>
      <c r="D41" s="107">
        <f t="shared" si="0"/>
        <v>354.39</v>
      </c>
      <c r="E41" s="107">
        <f t="shared" si="1"/>
        <v>2593.1324755761934</v>
      </c>
      <c r="F41" s="107">
        <f t="shared" si="3"/>
        <v>2947.52</v>
      </c>
      <c r="G41" s="107">
        <f t="shared" si="2"/>
        <v>94058.882932162625</v>
      </c>
    </row>
    <row r="42" spans="1:7" x14ac:dyDescent="0.25">
      <c r="A42" s="105">
        <f t="shared" si="4"/>
        <v>43891</v>
      </c>
      <c r="B42" s="106">
        <v>27</v>
      </c>
      <c r="C42" s="75">
        <f t="shared" si="5"/>
        <v>94058.882932162625</v>
      </c>
      <c r="D42" s="107">
        <f t="shared" si="0"/>
        <v>344.88</v>
      </c>
      <c r="E42" s="107">
        <f t="shared" si="1"/>
        <v>2602.6406279866396</v>
      </c>
      <c r="F42" s="107">
        <f t="shared" si="3"/>
        <v>2947.52</v>
      </c>
      <c r="G42" s="107">
        <f t="shared" si="2"/>
        <v>91456.24230417599</v>
      </c>
    </row>
    <row r="43" spans="1:7" x14ac:dyDescent="0.25">
      <c r="A43" s="105">
        <f t="shared" si="4"/>
        <v>43922</v>
      </c>
      <c r="B43" s="106">
        <v>28</v>
      </c>
      <c r="C43" s="75">
        <f t="shared" si="5"/>
        <v>91456.24230417599</v>
      </c>
      <c r="D43" s="107">
        <f t="shared" si="0"/>
        <v>335.34</v>
      </c>
      <c r="E43" s="107">
        <f t="shared" si="1"/>
        <v>2612.1836436225908</v>
      </c>
      <c r="F43" s="107">
        <f t="shared" si="3"/>
        <v>2947.52</v>
      </c>
      <c r="G43" s="107">
        <f t="shared" si="2"/>
        <v>88844.058660553404</v>
      </c>
    </row>
    <row r="44" spans="1:7" x14ac:dyDescent="0.25">
      <c r="A44" s="105">
        <f t="shared" si="4"/>
        <v>43952</v>
      </c>
      <c r="B44" s="106">
        <v>29</v>
      </c>
      <c r="C44" s="75">
        <f t="shared" si="5"/>
        <v>88844.058660553404</v>
      </c>
      <c r="D44" s="107">
        <f t="shared" si="0"/>
        <v>325.76</v>
      </c>
      <c r="E44" s="107">
        <f t="shared" si="1"/>
        <v>2621.7616503158738</v>
      </c>
      <c r="F44" s="107">
        <f t="shared" si="3"/>
        <v>2947.52</v>
      </c>
      <c r="G44" s="107">
        <f t="shared" si="2"/>
        <v>86222.297010237526</v>
      </c>
    </row>
    <row r="45" spans="1:7" x14ac:dyDescent="0.25">
      <c r="A45" s="105">
        <f t="shared" si="4"/>
        <v>43983</v>
      </c>
      <c r="B45" s="106">
        <v>30</v>
      </c>
      <c r="C45" s="75">
        <f t="shared" si="5"/>
        <v>86222.297010237526</v>
      </c>
      <c r="D45" s="107">
        <f t="shared" si="0"/>
        <v>316.14999999999998</v>
      </c>
      <c r="E45" s="107">
        <f t="shared" si="1"/>
        <v>2631.3747763670322</v>
      </c>
      <c r="F45" s="107">
        <f t="shared" si="3"/>
        <v>2947.52</v>
      </c>
      <c r="G45" s="107">
        <f t="shared" si="2"/>
        <v>83590.9222338705</v>
      </c>
    </row>
    <row r="46" spans="1:7" x14ac:dyDescent="0.25">
      <c r="A46" s="105">
        <f t="shared" si="4"/>
        <v>44013</v>
      </c>
      <c r="B46" s="106">
        <v>31</v>
      </c>
      <c r="C46" s="75">
        <f t="shared" si="5"/>
        <v>83590.9222338705</v>
      </c>
      <c r="D46" s="107">
        <f t="shared" si="0"/>
        <v>306.5</v>
      </c>
      <c r="E46" s="107">
        <f t="shared" si="1"/>
        <v>2641.0231505470442</v>
      </c>
      <c r="F46" s="107">
        <f t="shared" si="3"/>
        <v>2947.52</v>
      </c>
      <c r="G46" s="107">
        <f t="shared" si="2"/>
        <v>80949.899083323457</v>
      </c>
    </row>
    <row r="47" spans="1:7" x14ac:dyDescent="0.25">
      <c r="A47" s="105">
        <f t="shared" si="4"/>
        <v>44044</v>
      </c>
      <c r="B47" s="106">
        <v>32</v>
      </c>
      <c r="C47" s="75">
        <f t="shared" si="5"/>
        <v>80949.899083323457</v>
      </c>
      <c r="D47" s="107">
        <f t="shared" si="0"/>
        <v>296.82</v>
      </c>
      <c r="E47" s="107">
        <f t="shared" si="1"/>
        <v>2650.7069020990502</v>
      </c>
      <c r="F47" s="107">
        <f t="shared" si="3"/>
        <v>2947.52</v>
      </c>
      <c r="G47" s="107">
        <f t="shared" si="2"/>
        <v>78299.192181224411</v>
      </c>
    </row>
    <row r="48" spans="1:7" x14ac:dyDescent="0.25">
      <c r="A48" s="105">
        <f t="shared" si="4"/>
        <v>44075</v>
      </c>
      <c r="B48" s="106">
        <v>33</v>
      </c>
      <c r="C48" s="75">
        <f t="shared" si="5"/>
        <v>78299.192181224411</v>
      </c>
      <c r="D48" s="107">
        <f t="shared" si="0"/>
        <v>287.10000000000002</v>
      </c>
      <c r="E48" s="107">
        <f t="shared" si="1"/>
        <v>2660.4261607400799</v>
      </c>
      <c r="F48" s="107">
        <f t="shared" si="3"/>
        <v>2947.52</v>
      </c>
      <c r="G48" s="107">
        <f t="shared" si="2"/>
        <v>75638.766020484327</v>
      </c>
    </row>
    <row r="49" spans="1:7" x14ac:dyDescent="0.25">
      <c r="A49" s="105">
        <f t="shared" si="4"/>
        <v>44105</v>
      </c>
      <c r="B49" s="106">
        <v>34</v>
      </c>
      <c r="C49" s="75">
        <f t="shared" si="5"/>
        <v>75638.766020484327</v>
      </c>
      <c r="D49" s="107">
        <f t="shared" si="0"/>
        <v>277.33999999999997</v>
      </c>
      <c r="E49" s="107">
        <f t="shared" si="1"/>
        <v>2670.1810566627937</v>
      </c>
      <c r="F49" s="107">
        <f t="shared" si="3"/>
        <v>2947.52</v>
      </c>
      <c r="G49" s="107">
        <f t="shared" si="2"/>
        <v>72968.58496382153</v>
      </c>
    </row>
    <row r="50" spans="1:7" x14ac:dyDescent="0.25">
      <c r="A50" s="105">
        <f t="shared" si="4"/>
        <v>44136</v>
      </c>
      <c r="B50" s="106">
        <v>35</v>
      </c>
      <c r="C50" s="75">
        <f t="shared" si="5"/>
        <v>72968.58496382153</v>
      </c>
      <c r="D50" s="107">
        <f t="shared" si="0"/>
        <v>267.55</v>
      </c>
      <c r="E50" s="107">
        <f t="shared" si="1"/>
        <v>2679.971720537224</v>
      </c>
      <c r="F50" s="107">
        <f t="shared" si="3"/>
        <v>2947.52</v>
      </c>
      <c r="G50" s="107">
        <f t="shared" si="2"/>
        <v>70288.613243284301</v>
      </c>
    </row>
    <row r="51" spans="1:7" x14ac:dyDescent="0.25">
      <c r="A51" s="105">
        <f t="shared" si="4"/>
        <v>44166</v>
      </c>
      <c r="B51" s="106">
        <v>36</v>
      </c>
      <c r="C51" s="75">
        <f t="shared" si="5"/>
        <v>70288.613243284301</v>
      </c>
      <c r="D51" s="107">
        <f t="shared" si="0"/>
        <v>257.72000000000003</v>
      </c>
      <c r="E51" s="107">
        <f t="shared" si="1"/>
        <v>2689.7982835125272</v>
      </c>
      <c r="F51" s="107">
        <f t="shared" si="3"/>
        <v>2947.52</v>
      </c>
      <c r="G51" s="107">
        <f t="shared" si="2"/>
        <v>67598.814959771771</v>
      </c>
    </row>
    <row r="52" spans="1:7" x14ac:dyDescent="0.25">
      <c r="A52" s="105">
        <f t="shared" si="4"/>
        <v>44197</v>
      </c>
      <c r="B52" s="106">
        <v>37</v>
      </c>
      <c r="C52" s="75">
        <f t="shared" si="5"/>
        <v>67598.814959771771</v>
      </c>
      <c r="D52" s="107">
        <f t="shared" si="0"/>
        <v>247.86</v>
      </c>
      <c r="E52" s="107">
        <f t="shared" si="1"/>
        <v>2699.6608772187396</v>
      </c>
      <c r="F52" s="107">
        <f t="shared" si="3"/>
        <v>2947.52</v>
      </c>
      <c r="G52" s="107">
        <f t="shared" si="2"/>
        <v>64899.154082553032</v>
      </c>
    </row>
    <row r="53" spans="1:7" x14ac:dyDescent="0.25">
      <c r="A53" s="105">
        <f t="shared" si="4"/>
        <v>44228</v>
      </c>
      <c r="B53" s="106">
        <v>38</v>
      </c>
      <c r="C53" s="75">
        <f t="shared" si="5"/>
        <v>64899.154082553032</v>
      </c>
      <c r="D53" s="107">
        <f t="shared" si="0"/>
        <v>237.96</v>
      </c>
      <c r="E53" s="107">
        <f t="shared" si="1"/>
        <v>2709.5596337685415</v>
      </c>
      <c r="F53" s="107">
        <f t="shared" si="3"/>
        <v>2947.52</v>
      </c>
      <c r="G53" s="107">
        <f t="shared" si="2"/>
        <v>62189.59444878449</v>
      </c>
    </row>
    <row r="54" spans="1:7" x14ac:dyDescent="0.25">
      <c r="A54" s="105">
        <f t="shared" si="4"/>
        <v>44256</v>
      </c>
      <c r="B54" s="106">
        <v>39</v>
      </c>
      <c r="C54" s="75">
        <f t="shared" si="5"/>
        <v>62189.59444878449</v>
      </c>
      <c r="D54" s="107">
        <f t="shared" si="0"/>
        <v>228.03</v>
      </c>
      <c r="E54" s="107">
        <f t="shared" si="1"/>
        <v>2719.4946857590262</v>
      </c>
      <c r="F54" s="107">
        <f t="shared" si="3"/>
        <v>2947.52</v>
      </c>
      <c r="G54" s="107">
        <f t="shared" si="2"/>
        <v>59470.099763025464</v>
      </c>
    </row>
    <row r="55" spans="1:7" x14ac:dyDescent="0.25">
      <c r="A55" s="105">
        <f t="shared" si="4"/>
        <v>44287</v>
      </c>
      <c r="B55" s="106">
        <v>40</v>
      </c>
      <c r="C55" s="75">
        <f t="shared" si="5"/>
        <v>59470.099763025464</v>
      </c>
      <c r="D55" s="107">
        <f t="shared" si="0"/>
        <v>218.06</v>
      </c>
      <c r="E55" s="107">
        <f t="shared" si="1"/>
        <v>2729.4661662734761</v>
      </c>
      <c r="F55" s="107">
        <f t="shared" si="3"/>
        <v>2947.52</v>
      </c>
      <c r="G55" s="107">
        <f t="shared" si="2"/>
        <v>56740.633596751984</v>
      </c>
    </row>
    <row r="56" spans="1:7" x14ac:dyDescent="0.25">
      <c r="A56" s="105">
        <f t="shared" si="4"/>
        <v>44317</v>
      </c>
      <c r="B56" s="106">
        <v>41</v>
      </c>
      <c r="C56" s="75">
        <f t="shared" si="5"/>
        <v>56740.633596751984</v>
      </c>
      <c r="D56" s="107">
        <f t="shared" si="0"/>
        <v>208.05</v>
      </c>
      <c r="E56" s="107">
        <f t="shared" si="1"/>
        <v>2739.4742088831454</v>
      </c>
      <c r="F56" s="107">
        <f t="shared" si="3"/>
        <v>2947.52</v>
      </c>
      <c r="G56" s="107">
        <f t="shared" si="2"/>
        <v>54001.159387868836</v>
      </c>
    </row>
    <row r="57" spans="1:7" x14ac:dyDescent="0.25">
      <c r="A57" s="105">
        <f t="shared" si="4"/>
        <v>44348</v>
      </c>
      <c r="B57" s="106">
        <v>42</v>
      </c>
      <c r="C57" s="75">
        <f t="shared" si="5"/>
        <v>54001.159387868836</v>
      </c>
      <c r="D57" s="107">
        <f t="shared" si="0"/>
        <v>198</v>
      </c>
      <c r="E57" s="107">
        <f t="shared" si="1"/>
        <v>2749.5189476490505</v>
      </c>
      <c r="F57" s="107">
        <f t="shared" si="3"/>
        <v>2947.52</v>
      </c>
      <c r="G57" s="107">
        <f t="shared" si="2"/>
        <v>51251.640440219788</v>
      </c>
    </row>
    <row r="58" spans="1:7" x14ac:dyDescent="0.25">
      <c r="A58" s="105">
        <f t="shared" si="4"/>
        <v>44378</v>
      </c>
      <c r="B58" s="106">
        <v>43</v>
      </c>
      <c r="C58" s="75">
        <f t="shared" si="5"/>
        <v>51251.640440219788</v>
      </c>
      <c r="D58" s="107">
        <f t="shared" si="0"/>
        <v>187.92</v>
      </c>
      <c r="E58" s="107">
        <f t="shared" si="1"/>
        <v>2759.6005171237634</v>
      </c>
      <c r="F58" s="107">
        <f t="shared" si="3"/>
        <v>2947.52</v>
      </c>
      <c r="G58" s="107">
        <f t="shared" si="2"/>
        <v>48492.039923096025</v>
      </c>
    </row>
    <row r="59" spans="1:7" x14ac:dyDescent="0.25">
      <c r="A59" s="105">
        <f t="shared" si="4"/>
        <v>44409</v>
      </c>
      <c r="B59" s="106">
        <v>44</v>
      </c>
      <c r="C59" s="75">
        <f t="shared" si="5"/>
        <v>48492.039923096025</v>
      </c>
      <c r="D59" s="107">
        <f t="shared" si="0"/>
        <v>177.8</v>
      </c>
      <c r="E59" s="107">
        <f t="shared" si="1"/>
        <v>2769.7190523532176</v>
      </c>
      <c r="F59" s="107">
        <f t="shared" si="3"/>
        <v>2947.52</v>
      </c>
      <c r="G59" s="107">
        <f t="shared" si="2"/>
        <v>45722.320870742806</v>
      </c>
    </row>
    <row r="60" spans="1:7" x14ac:dyDescent="0.25">
      <c r="A60" s="105">
        <f t="shared" si="4"/>
        <v>44440</v>
      </c>
      <c r="B60" s="106">
        <v>45</v>
      </c>
      <c r="C60" s="75">
        <f t="shared" si="5"/>
        <v>45722.320870742806</v>
      </c>
      <c r="D60" s="107">
        <f t="shared" si="0"/>
        <v>167.65</v>
      </c>
      <c r="E60" s="107">
        <f t="shared" si="1"/>
        <v>2779.8746888785126</v>
      </c>
      <c r="F60" s="107">
        <f t="shared" si="3"/>
        <v>2947.52</v>
      </c>
      <c r="G60" s="107">
        <f t="shared" si="2"/>
        <v>42942.446181864296</v>
      </c>
    </row>
    <row r="61" spans="1:7" x14ac:dyDescent="0.25">
      <c r="A61" s="105">
        <f t="shared" si="4"/>
        <v>44470</v>
      </c>
      <c r="B61" s="106">
        <v>46</v>
      </c>
      <c r="C61" s="75">
        <f t="shared" si="5"/>
        <v>42942.446181864296</v>
      </c>
      <c r="D61" s="107">
        <f t="shared" si="0"/>
        <v>157.46</v>
      </c>
      <c r="E61" s="107">
        <f t="shared" si="1"/>
        <v>2790.0675627377336</v>
      </c>
      <c r="F61" s="107">
        <f t="shared" si="3"/>
        <v>2947.52</v>
      </c>
      <c r="G61" s="107">
        <f t="shared" si="2"/>
        <v>40152.378619126561</v>
      </c>
    </row>
    <row r="62" spans="1:7" x14ac:dyDescent="0.25">
      <c r="A62" s="105">
        <f t="shared" si="4"/>
        <v>44501</v>
      </c>
      <c r="B62" s="106">
        <v>47</v>
      </c>
      <c r="C62" s="75">
        <f t="shared" si="5"/>
        <v>40152.378619126561</v>
      </c>
      <c r="D62" s="107">
        <f t="shared" si="0"/>
        <v>147.22999999999999</v>
      </c>
      <c r="E62" s="107">
        <f t="shared" si="1"/>
        <v>2800.2978104677723</v>
      </c>
      <c r="F62" s="107">
        <f t="shared" si="3"/>
        <v>2947.52</v>
      </c>
      <c r="G62" s="107">
        <f t="shared" si="2"/>
        <v>37352.080808658786</v>
      </c>
    </row>
    <row r="63" spans="1:7" x14ac:dyDescent="0.25">
      <c r="A63" s="105">
        <f t="shared" si="4"/>
        <v>44531</v>
      </c>
      <c r="B63" s="106">
        <v>48</v>
      </c>
      <c r="C63" s="75">
        <f t="shared" si="5"/>
        <v>37352.080808658786</v>
      </c>
      <c r="D63" s="107">
        <f t="shared" si="0"/>
        <v>136.96</v>
      </c>
      <c r="E63" s="107">
        <f t="shared" si="1"/>
        <v>2810.5655691061538</v>
      </c>
      <c r="F63" s="107">
        <f t="shared" si="3"/>
        <v>2947.52</v>
      </c>
      <c r="G63" s="107">
        <f t="shared" si="2"/>
        <v>34541.515239552631</v>
      </c>
    </row>
    <row r="64" spans="1:7" x14ac:dyDescent="0.25">
      <c r="A64" s="105">
        <f t="shared" si="4"/>
        <v>44562</v>
      </c>
      <c r="B64" s="106">
        <v>49</v>
      </c>
      <c r="C64" s="75">
        <f t="shared" si="5"/>
        <v>34541.515239552631</v>
      </c>
      <c r="D64" s="107">
        <f t="shared" si="0"/>
        <v>126.65</v>
      </c>
      <c r="E64" s="107">
        <f t="shared" si="1"/>
        <v>2820.8709761928767</v>
      </c>
      <c r="F64" s="107">
        <f t="shared" si="3"/>
        <v>2947.52</v>
      </c>
      <c r="G64" s="107">
        <f t="shared" si="2"/>
        <v>31720.644263359754</v>
      </c>
    </row>
    <row r="65" spans="1:7" x14ac:dyDescent="0.25">
      <c r="A65" s="105">
        <f t="shared" si="4"/>
        <v>44593</v>
      </c>
      <c r="B65" s="106">
        <v>50</v>
      </c>
      <c r="C65" s="75">
        <f t="shared" si="5"/>
        <v>31720.644263359754</v>
      </c>
      <c r="D65" s="107">
        <f t="shared" si="0"/>
        <v>116.31</v>
      </c>
      <c r="E65" s="107">
        <f t="shared" si="1"/>
        <v>2831.2141697722504</v>
      </c>
      <c r="F65" s="107">
        <f t="shared" si="3"/>
        <v>2947.52</v>
      </c>
      <c r="G65" s="107">
        <f t="shared" si="2"/>
        <v>28889.430093587504</v>
      </c>
    </row>
    <row r="66" spans="1:7" x14ac:dyDescent="0.25">
      <c r="A66" s="105">
        <f t="shared" si="4"/>
        <v>44621</v>
      </c>
      <c r="B66" s="106">
        <v>51</v>
      </c>
      <c r="C66" s="75">
        <f t="shared" si="5"/>
        <v>28889.430093587504</v>
      </c>
      <c r="D66" s="107">
        <f t="shared" si="0"/>
        <v>105.93</v>
      </c>
      <c r="E66" s="107">
        <f t="shared" si="1"/>
        <v>2841.5952883947484</v>
      </c>
      <c r="F66" s="107">
        <f t="shared" si="3"/>
        <v>2947.52</v>
      </c>
      <c r="G66" s="107">
        <f t="shared" si="2"/>
        <v>26047.834805192753</v>
      </c>
    </row>
    <row r="67" spans="1:7" x14ac:dyDescent="0.25">
      <c r="A67" s="105">
        <f t="shared" si="4"/>
        <v>44652</v>
      </c>
      <c r="B67" s="106">
        <v>52</v>
      </c>
      <c r="C67" s="75">
        <f t="shared" si="5"/>
        <v>26047.834805192753</v>
      </c>
      <c r="D67" s="107">
        <f t="shared" si="0"/>
        <v>95.51</v>
      </c>
      <c r="E67" s="107">
        <f t="shared" si="1"/>
        <v>2852.0144711188627</v>
      </c>
      <c r="F67" s="107">
        <f t="shared" si="3"/>
        <v>2947.52</v>
      </c>
      <c r="G67" s="107">
        <f t="shared" si="2"/>
        <v>23195.820334073891</v>
      </c>
    </row>
    <row r="68" spans="1:7" x14ac:dyDescent="0.25">
      <c r="A68" s="105">
        <f t="shared" si="4"/>
        <v>44682</v>
      </c>
      <c r="B68" s="106">
        <v>53</v>
      </c>
      <c r="C68" s="75">
        <f t="shared" si="5"/>
        <v>23195.820334073891</v>
      </c>
      <c r="D68" s="107">
        <f t="shared" si="0"/>
        <v>85.05</v>
      </c>
      <c r="E68" s="107">
        <f t="shared" si="1"/>
        <v>2862.471857512965</v>
      </c>
      <c r="F68" s="107">
        <f t="shared" si="3"/>
        <v>2947.52</v>
      </c>
      <c r="G68" s="107">
        <f t="shared" si="2"/>
        <v>20333.348476560925</v>
      </c>
    </row>
    <row r="69" spans="1:7" x14ac:dyDescent="0.25">
      <c r="A69" s="105">
        <f t="shared" si="4"/>
        <v>44713</v>
      </c>
      <c r="B69" s="106">
        <v>54</v>
      </c>
      <c r="C69" s="75">
        <f t="shared" si="5"/>
        <v>20333.348476560925</v>
      </c>
      <c r="D69" s="107">
        <f t="shared" si="0"/>
        <v>74.56</v>
      </c>
      <c r="E69" s="107">
        <f t="shared" si="1"/>
        <v>2872.9675876571796</v>
      </c>
      <c r="F69" s="107">
        <f t="shared" si="3"/>
        <v>2947.52</v>
      </c>
      <c r="G69" s="107">
        <f t="shared" si="2"/>
        <v>17460.380888903746</v>
      </c>
    </row>
    <row r="70" spans="1:7" x14ac:dyDescent="0.25">
      <c r="A70" s="105">
        <f t="shared" si="4"/>
        <v>44743</v>
      </c>
      <c r="B70" s="106">
        <v>55</v>
      </c>
      <c r="C70" s="75">
        <f t="shared" si="5"/>
        <v>17460.380888903746</v>
      </c>
      <c r="D70" s="107">
        <f t="shared" si="0"/>
        <v>64.02</v>
      </c>
      <c r="E70" s="107">
        <f t="shared" si="1"/>
        <v>2883.5018021452561</v>
      </c>
      <c r="F70" s="107">
        <f t="shared" si="3"/>
        <v>2947.52</v>
      </c>
      <c r="G70" s="107">
        <f t="shared" si="2"/>
        <v>14576.87908675849</v>
      </c>
    </row>
    <row r="71" spans="1:7" x14ac:dyDescent="0.25">
      <c r="A71" s="105">
        <f t="shared" si="4"/>
        <v>44774</v>
      </c>
      <c r="B71" s="106">
        <v>56</v>
      </c>
      <c r="C71" s="75">
        <f t="shared" si="5"/>
        <v>14576.87908675849</v>
      </c>
      <c r="D71" s="107">
        <f t="shared" si="0"/>
        <v>53.45</v>
      </c>
      <c r="E71" s="107">
        <f t="shared" si="1"/>
        <v>2894.0746420864548</v>
      </c>
      <c r="F71" s="107">
        <f t="shared" si="3"/>
        <v>2947.52</v>
      </c>
      <c r="G71" s="107">
        <f t="shared" si="2"/>
        <v>11682.804444672036</v>
      </c>
    </row>
    <row r="72" spans="1:7" x14ac:dyDescent="0.25">
      <c r="A72" s="105">
        <f t="shared" si="4"/>
        <v>44805</v>
      </c>
      <c r="B72" s="106">
        <v>57</v>
      </c>
      <c r="C72" s="75">
        <f t="shared" si="5"/>
        <v>11682.804444672036</v>
      </c>
      <c r="D72" s="107">
        <f t="shared" si="0"/>
        <v>42.84</v>
      </c>
      <c r="E72" s="107">
        <f t="shared" si="1"/>
        <v>2904.6862491074389</v>
      </c>
      <c r="F72" s="107">
        <f t="shared" si="3"/>
        <v>2947.52</v>
      </c>
      <c r="G72" s="107">
        <f t="shared" si="2"/>
        <v>8778.118195564597</v>
      </c>
    </row>
    <row r="73" spans="1:7" x14ac:dyDescent="0.25">
      <c r="A73" s="105">
        <f t="shared" si="4"/>
        <v>44835</v>
      </c>
      <c r="B73" s="106">
        <v>58</v>
      </c>
      <c r="C73" s="75">
        <f t="shared" si="5"/>
        <v>8778.118195564597</v>
      </c>
      <c r="D73" s="107">
        <f t="shared" si="0"/>
        <v>32.19</v>
      </c>
      <c r="E73" s="107">
        <f t="shared" si="1"/>
        <v>2915.3367653541659</v>
      </c>
      <c r="F73" s="107">
        <f t="shared" si="3"/>
        <v>2947.52</v>
      </c>
      <c r="G73" s="107">
        <f t="shared" si="2"/>
        <v>5862.7814302104307</v>
      </c>
    </row>
    <row r="74" spans="1:7" x14ac:dyDescent="0.25">
      <c r="A74" s="105">
        <f t="shared" si="4"/>
        <v>44866</v>
      </c>
      <c r="B74" s="106">
        <v>59</v>
      </c>
      <c r="C74" s="75">
        <f t="shared" si="5"/>
        <v>5862.7814302104307</v>
      </c>
      <c r="D74" s="107">
        <f t="shared" si="0"/>
        <v>21.5</v>
      </c>
      <c r="E74" s="107">
        <f t="shared" si="1"/>
        <v>2926.0263334937977</v>
      </c>
      <c r="F74" s="107">
        <f t="shared" si="3"/>
        <v>2947.52</v>
      </c>
      <c r="G74" s="107">
        <f t="shared" si="2"/>
        <v>2936.755096716633</v>
      </c>
    </row>
    <row r="75" spans="1:7" x14ac:dyDescent="0.25">
      <c r="A75" s="105">
        <f t="shared" si="4"/>
        <v>44896</v>
      </c>
      <c r="B75" s="106">
        <v>60</v>
      </c>
      <c r="C75" s="75">
        <f>G74</f>
        <v>2936.755096716633</v>
      </c>
      <c r="D75" s="107">
        <f>ROUND(C75*$E$12/12,2)</f>
        <v>10.77</v>
      </c>
      <c r="E75" s="107">
        <f t="shared" si="1"/>
        <v>2936.7550967166085</v>
      </c>
      <c r="F75" s="107">
        <f t="shared" si="3"/>
        <v>2947.52</v>
      </c>
      <c r="G75" s="107">
        <f>C75-E75</f>
        <v>2.4556356947869062E-11</v>
      </c>
    </row>
    <row r="76" spans="1:7" x14ac:dyDescent="0.25">
      <c r="A76" s="105"/>
      <c r="B76" s="106"/>
      <c r="C76" s="75"/>
      <c r="D76" s="107"/>
      <c r="E76" s="107"/>
      <c r="F76" s="107"/>
      <c r="G76" s="107"/>
    </row>
    <row r="77" spans="1:7" x14ac:dyDescent="0.25">
      <c r="A77" s="105"/>
      <c r="B77" s="106"/>
      <c r="C77" s="75"/>
      <c r="D77" s="107"/>
      <c r="E77" s="107"/>
      <c r="F77" s="107"/>
      <c r="G77" s="107"/>
    </row>
    <row r="78" spans="1:7" x14ac:dyDescent="0.25">
      <c r="A78" s="105"/>
      <c r="B78" s="106"/>
      <c r="C78" s="75"/>
      <c r="D78" s="107"/>
      <c r="E78" s="107"/>
      <c r="F78" s="107"/>
      <c r="G78" s="107"/>
    </row>
    <row r="79" spans="1:7" x14ac:dyDescent="0.25">
      <c r="A79" s="105"/>
      <c r="B79" s="106"/>
      <c r="C79" s="75"/>
      <c r="D79" s="107"/>
      <c r="E79" s="107"/>
      <c r="F79" s="107"/>
      <c r="G79" s="107"/>
    </row>
    <row r="80" spans="1:7" x14ac:dyDescent="0.25">
      <c r="A80" s="105"/>
      <c r="B80" s="106"/>
      <c r="C80" s="75"/>
      <c r="D80" s="107"/>
      <c r="E80" s="107"/>
      <c r="F80" s="107"/>
      <c r="G80" s="107"/>
    </row>
    <row r="81" spans="1:7" x14ac:dyDescent="0.25">
      <c r="A81" s="105"/>
      <c r="B81" s="106"/>
      <c r="C81" s="75"/>
      <c r="D81" s="107"/>
      <c r="E81" s="107"/>
      <c r="F81" s="107"/>
      <c r="G81" s="107"/>
    </row>
    <row r="82" spans="1:7" x14ac:dyDescent="0.25">
      <c r="A82" s="105"/>
      <c r="B82" s="106"/>
      <c r="C82" s="75"/>
      <c r="D82" s="107"/>
      <c r="E82" s="107"/>
      <c r="F82" s="107"/>
      <c r="G82" s="107"/>
    </row>
    <row r="83" spans="1:7" x14ac:dyDescent="0.25">
      <c r="A83" s="105"/>
      <c r="B83" s="106"/>
      <c r="C83" s="75"/>
      <c r="D83" s="107"/>
      <c r="E83" s="107"/>
      <c r="F83" s="107"/>
      <c r="G83" s="107"/>
    </row>
    <row r="84" spans="1:7" x14ac:dyDescent="0.25">
      <c r="A84" s="105"/>
      <c r="B84" s="106"/>
      <c r="C84" s="75"/>
      <c r="D84" s="107"/>
      <c r="E84" s="107"/>
      <c r="F84" s="107"/>
      <c r="G84" s="107"/>
    </row>
    <row r="85" spans="1:7" x14ac:dyDescent="0.25">
      <c r="A85" s="105"/>
      <c r="B85" s="106"/>
      <c r="C85" s="75"/>
      <c r="D85" s="107"/>
      <c r="E85" s="107"/>
      <c r="F85" s="107"/>
      <c r="G85" s="107"/>
    </row>
    <row r="86" spans="1:7" x14ac:dyDescent="0.25">
      <c r="A86" s="105"/>
      <c r="B86" s="106"/>
      <c r="C86" s="75"/>
      <c r="D86" s="107"/>
      <c r="E86" s="107"/>
      <c r="F86" s="107"/>
      <c r="G86" s="107"/>
    </row>
    <row r="87" spans="1:7" x14ac:dyDescent="0.25">
      <c r="A87" s="105"/>
      <c r="B87" s="106"/>
      <c r="C87" s="75"/>
      <c r="D87" s="107"/>
      <c r="E87" s="107"/>
      <c r="F87" s="107"/>
      <c r="G87" s="107"/>
    </row>
    <row r="88" spans="1:7" x14ac:dyDescent="0.25">
      <c r="A88" s="105"/>
      <c r="B88" s="106"/>
      <c r="C88" s="75"/>
      <c r="D88" s="107"/>
      <c r="E88" s="107"/>
      <c r="F88" s="107"/>
      <c r="G88" s="107"/>
    </row>
    <row r="89" spans="1:7" x14ac:dyDescent="0.25">
      <c r="A89" s="105"/>
      <c r="B89" s="106"/>
      <c r="C89" s="75"/>
      <c r="D89" s="107"/>
      <c r="E89" s="107"/>
      <c r="F89" s="107"/>
      <c r="G89" s="107"/>
    </row>
    <row r="90" spans="1:7" x14ac:dyDescent="0.25">
      <c r="A90" s="105"/>
      <c r="B90" s="106"/>
      <c r="C90" s="75"/>
      <c r="D90" s="107"/>
      <c r="E90" s="107"/>
      <c r="F90" s="107"/>
      <c r="G90" s="107"/>
    </row>
    <row r="91" spans="1:7" x14ac:dyDescent="0.25">
      <c r="A91" s="105"/>
      <c r="B91" s="106"/>
      <c r="C91" s="75"/>
      <c r="D91" s="107"/>
      <c r="E91" s="107"/>
      <c r="F91" s="107"/>
      <c r="G91" s="107"/>
    </row>
    <row r="92" spans="1:7" x14ac:dyDescent="0.25">
      <c r="A92" s="105"/>
      <c r="B92" s="106"/>
      <c r="C92" s="75"/>
      <c r="D92" s="107"/>
      <c r="E92" s="107"/>
      <c r="F92" s="107"/>
      <c r="G92" s="107"/>
    </row>
    <row r="93" spans="1:7" x14ac:dyDescent="0.25">
      <c r="A93" s="105"/>
      <c r="B93" s="106"/>
      <c r="C93" s="75"/>
      <c r="D93" s="107"/>
      <c r="E93" s="107"/>
      <c r="F93" s="107"/>
      <c r="G93" s="107"/>
    </row>
    <row r="94" spans="1:7" x14ac:dyDescent="0.25">
      <c r="A94" s="105"/>
      <c r="B94" s="106"/>
      <c r="C94" s="75"/>
      <c r="D94" s="107"/>
      <c r="E94" s="107"/>
      <c r="F94" s="107"/>
      <c r="G94" s="107"/>
    </row>
    <row r="95" spans="1:7" x14ac:dyDescent="0.25">
      <c r="A95" s="105"/>
      <c r="B95" s="106"/>
      <c r="C95" s="75"/>
      <c r="D95" s="107"/>
      <c r="E95" s="107"/>
      <c r="F95" s="107"/>
      <c r="G95" s="107"/>
    </row>
    <row r="96" spans="1:7" x14ac:dyDescent="0.25">
      <c r="A96" s="105"/>
      <c r="B96" s="106"/>
      <c r="C96" s="75"/>
      <c r="D96" s="107"/>
      <c r="E96" s="107"/>
      <c r="F96" s="107"/>
      <c r="G96" s="107"/>
    </row>
    <row r="97" spans="1:7" x14ac:dyDescent="0.25">
      <c r="A97" s="105"/>
      <c r="B97" s="106"/>
      <c r="C97" s="75"/>
      <c r="D97" s="107"/>
      <c r="E97" s="107"/>
      <c r="F97" s="107"/>
      <c r="G97" s="107"/>
    </row>
    <row r="98" spans="1:7" x14ac:dyDescent="0.25">
      <c r="A98" s="105"/>
      <c r="B98" s="106"/>
      <c r="C98" s="75"/>
      <c r="D98" s="107"/>
      <c r="E98" s="107"/>
      <c r="F98" s="107"/>
      <c r="G98" s="107"/>
    </row>
    <row r="99" spans="1:7" x14ac:dyDescent="0.25">
      <c r="A99" s="105"/>
      <c r="B99" s="106"/>
      <c r="C99" s="75"/>
      <c r="D99" s="107"/>
      <c r="E99" s="107"/>
      <c r="F99" s="107"/>
      <c r="G99" s="107"/>
    </row>
    <row r="100" spans="1:7" x14ac:dyDescent="0.25">
      <c r="A100" s="105"/>
      <c r="B100" s="106"/>
      <c r="C100" s="75"/>
      <c r="D100" s="107"/>
      <c r="E100" s="107"/>
      <c r="F100" s="107"/>
      <c r="G100" s="107"/>
    </row>
    <row r="101" spans="1:7" x14ac:dyDescent="0.25">
      <c r="A101" s="105"/>
      <c r="B101" s="106"/>
      <c r="C101" s="75"/>
      <c r="D101" s="107"/>
      <c r="E101" s="107"/>
      <c r="F101" s="107"/>
      <c r="G101" s="107"/>
    </row>
    <row r="102" spans="1:7" x14ac:dyDescent="0.25">
      <c r="A102" s="105"/>
      <c r="B102" s="106"/>
      <c r="C102" s="75"/>
      <c r="D102" s="107"/>
      <c r="E102" s="107"/>
      <c r="F102" s="107"/>
      <c r="G102" s="107"/>
    </row>
    <row r="103" spans="1:7" x14ac:dyDescent="0.25">
      <c r="A103" s="105"/>
      <c r="B103" s="106"/>
      <c r="C103" s="75"/>
      <c r="D103" s="107"/>
      <c r="E103" s="107"/>
      <c r="F103" s="107"/>
      <c r="G103" s="107"/>
    </row>
    <row r="104" spans="1:7" x14ac:dyDescent="0.25">
      <c r="A104" s="105"/>
      <c r="B104" s="106"/>
      <c r="C104" s="75"/>
      <c r="D104" s="107"/>
      <c r="E104" s="107"/>
      <c r="F104" s="107"/>
      <c r="G104" s="107"/>
    </row>
    <row r="105" spans="1:7" x14ac:dyDescent="0.25">
      <c r="A105" s="105"/>
      <c r="B105" s="106"/>
      <c r="C105" s="75"/>
      <c r="D105" s="107"/>
      <c r="E105" s="107"/>
      <c r="F105" s="107"/>
      <c r="G105" s="107"/>
    </row>
    <row r="106" spans="1:7" x14ac:dyDescent="0.25">
      <c r="A106" s="105"/>
      <c r="B106" s="106"/>
      <c r="C106" s="75"/>
      <c r="D106" s="107"/>
      <c r="E106" s="107"/>
      <c r="F106" s="107"/>
      <c r="G106" s="107"/>
    </row>
    <row r="107" spans="1:7" x14ac:dyDescent="0.25">
      <c r="A107" s="105"/>
      <c r="B107" s="106"/>
      <c r="C107" s="75"/>
      <c r="D107" s="107"/>
      <c r="E107" s="107"/>
      <c r="F107" s="107"/>
      <c r="G107" s="107"/>
    </row>
    <row r="108" spans="1:7" x14ac:dyDescent="0.25">
      <c r="A108" s="105"/>
      <c r="B108" s="106"/>
      <c r="C108" s="75"/>
      <c r="D108" s="107"/>
      <c r="E108" s="107"/>
      <c r="F108" s="107"/>
      <c r="G108" s="107"/>
    </row>
    <row r="109" spans="1:7" x14ac:dyDescent="0.25">
      <c r="A109" s="105"/>
      <c r="B109" s="106"/>
      <c r="C109" s="75"/>
      <c r="D109" s="107"/>
      <c r="E109" s="107"/>
      <c r="F109" s="107"/>
      <c r="G109" s="107"/>
    </row>
    <row r="110" spans="1:7" x14ac:dyDescent="0.25">
      <c r="A110" s="105"/>
      <c r="B110" s="106"/>
      <c r="C110" s="75"/>
      <c r="D110" s="107"/>
      <c r="E110" s="107"/>
      <c r="F110" s="107"/>
      <c r="G110" s="107"/>
    </row>
    <row r="111" spans="1:7" x14ac:dyDescent="0.25">
      <c r="A111" s="105"/>
      <c r="B111" s="106"/>
      <c r="C111" s="75"/>
      <c r="D111" s="107"/>
      <c r="E111" s="107"/>
      <c r="F111" s="107"/>
      <c r="G111" s="107"/>
    </row>
    <row r="112" spans="1:7" x14ac:dyDescent="0.25">
      <c r="A112" s="105"/>
      <c r="B112" s="106"/>
      <c r="C112" s="75"/>
      <c r="D112" s="107"/>
      <c r="E112" s="107"/>
      <c r="F112" s="107"/>
      <c r="G112" s="107"/>
    </row>
    <row r="113" spans="1:7" x14ac:dyDescent="0.25">
      <c r="A113" s="105"/>
      <c r="B113" s="106"/>
      <c r="C113" s="75"/>
      <c r="D113" s="107"/>
      <c r="E113" s="107"/>
      <c r="F113" s="107"/>
      <c r="G113" s="107"/>
    </row>
    <row r="114" spans="1:7" x14ac:dyDescent="0.25">
      <c r="A114" s="105"/>
      <c r="B114" s="106"/>
      <c r="C114" s="75"/>
      <c r="D114" s="107"/>
      <c r="E114" s="107"/>
      <c r="F114" s="107"/>
      <c r="G114" s="107"/>
    </row>
    <row r="115" spans="1:7" x14ac:dyDescent="0.25">
      <c r="A115" s="105"/>
      <c r="B115" s="106"/>
      <c r="C115" s="75"/>
      <c r="D115" s="107"/>
      <c r="E115" s="107"/>
      <c r="F115" s="107"/>
      <c r="G115" s="107"/>
    </row>
    <row r="116" spans="1:7" x14ac:dyDescent="0.25">
      <c r="A116" s="105"/>
      <c r="B116" s="106"/>
      <c r="C116" s="75"/>
      <c r="D116" s="107"/>
      <c r="E116" s="107"/>
      <c r="F116" s="107"/>
      <c r="G116" s="107"/>
    </row>
    <row r="117" spans="1:7" x14ac:dyDescent="0.25">
      <c r="A117" s="105"/>
      <c r="B117" s="106"/>
      <c r="C117" s="75"/>
      <c r="D117" s="107"/>
      <c r="E117" s="107"/>
      <c r="F117" s="107"/>
      <c r="G117" s="107"/>
    </row>
    <row r="118" spans="1:7" x14ac:dyDescent="0.25">
      <c r="A118" s="105"/>
      <c r="B118" s="106"/>
      <c r="C118" s="75"/>
      <c r="D118" s="107"/>
      <c r="E118" s="107"/>
      <c r="F118" s="107"/>
      <c r="G118" s="107"/>
    </row>
    <row r="119" spans="1:7" x14ac:dyDescent="0.25">
      <c r="A119" s="105"/>
      <c r="B119" s="106"/>
      <c r="C119" s="75"/>
      <c r="D119" s="107"/>
      <c r="E119" s="107"/>
      <c r="F119" s="107"/>
      <c r="G119" s="107"/>
    </row>
    <row r="120" spans="1:7" x14ac:dyDescent="0.25">
      <c r="A120" s="105"/>
      <c r="B120" s="106"/>
      <c r="C120" s="75"/>
      <c r="D120" s="107"/>
      <c r="E120" s="107"/>
      <c r="F120" s="107"/>
      <c r="G120" s="107"/>
    </row>
    <row r="121" spans="1:7" x14ac:dyDescent="0.25">
      <c r="A121" s="105"/>
      <c r="B121" s="106"/>
      <c r="C121" s="75"/>
      <c r="D121" s="107"/>
      <c r="E121" s="107"/>
      <c r="F121" s="107"/>
      <c r="G121" s="107"/>
    </row>
    <row r="122" spans="1:7" x14ac:dyDescent="0.25">
      <c r="A122" s="105"/>
      <c r="B122" s="106"/>
      <c r="C122" s="75"/>
      <c r="D122" s="107"/>
      <c r="E122" s="107"/>
      <c r="F122" s="107"/>
      <c r="G122" s="107"/>
    </row>
    <row r="123" spans="1:7" x14ac:dyDescent="0.25">
      <c r="A123" s="105"/>
      <c r="B123" s="106"/>
      <c r="C123" s="75"/>
      <c r="D123" s="107"/>
      <c r="E123" s="107"/>
      <c r="F123" s="107"/>
      <c r="G123" s="107"/>
    </row>
    <row r="124" spans="1:7" x14ac:dyDescent="0.25">
      <c r="A124" s="105"/>
      <c r="B124" s="106"/>
      <c r="C124" s="75"/>
      <c r="D124" s="107"/>
      <c r="E124" s="107"/>
      <c r="F124" s="107"/>
      <c r="G124" s="107"/>
    </row>
    <row r="125" spans="1:7" x14ac:dyDescent="0.25">
      <c r="A125" s="105"/>
      <c r="B125" s="106"/>
      <c r="C125" s="75"/>
      <c r="D125" s="107"/>
      <c r="E125" s="107"/>
      <c r="F125" s="107"/>
      <c r="G125" s="107"/>
    </row>
    <row r="126" spans="1:7" x14ac:dyDescent="0.25">
      <c r="A126" s="105"/>
      <c r="B126" s="106"/>
      <c r="C126" s="75"/>
      <c r="D126" s="107"/>
      <c r="E126" s="107"/>
      <c r="F126" s="107"/>
      <c r="G126" s="107"/>
    </row>
    <row r="127" spans="1:7" x14ac:dyDescent="0.25">
      <c r="A127" s="105"/>
      <c r="B127" s="106"/>
      <c r="C127" s="75"/>
      <c r="D127" s="107"/>
      <c r="E127" s="107"/>
      <c r="F127" s="107"/>
      <c r="G127" s="107"/>
    </row>
    <row r="128" spans="1:7" x14ac:dyDescent="0.25">
      <c r="A128" s="105"/>
      <c r="B128" s="106"/>
      <c r="C128" s="75"/>
      <c r="D128" s="107"/>
      <c r="E128" s="107"/>
      <c r="F128" s="107"/>
      <c r="G128" s="107"/>
    </row>
    <row r="129" spans="1:7" x14ac:dyDescent="0.25">
      <c r="A129" s="105"/>
      <c r="B129" s="106"/>
      <c r="C129" s="75"/>
      <c r="D129" s="107"/>
      <c r="E129" s="107"/>
      <c r="F129" s="107"/>
      <c r="G129" s="107"/>
    </row>
    <row r="130" spans="1:7" x14ac:dyDescent="0.25">
      <c r="A130" s="105"/>
      <c r="B130" s="106"/>
      <c r="C130" s="75"/>
      <c r="D130" s="107"/>
      <c r="E130" s="107"/>
      <c r="F130" s="107"/>
      <c r="G130" s="107"/>
    </row>
    <row r="131" spans="1:7" x14ac:dyDescent="0.25">
      <c r="A131" s="105"/>
      <c r="B131" s="106"/>
      <c r="C131" s="75"/>
      <c r="D131" s="107"/>
      <c r="E131" s="107"/>
      <c r="F131" s="107"/>
      <c r="G131" s="107"/>
    </row>
    <row r="132" spans="1:7" x14ac:dyDescent="0.25">
      <c r="A132" s="105"/>
      <c r="B132" s="106"/>
      <c r="C132" s="75"/>
      <c r="D132" s="107"/>
      <c r="E132" s="107"/>
      <c r="F132" s="107"/>
      <c r="G132" s="107"/>
    </row>
    <row r="133" spans="1:7" x14ac:dyDescent="0.25">
      <c r="A133" s="105"/>
      <c r="B133" s="106"/>
      <c r="C133" s="75"/>
      <c r="D133" s="107"/>
      <c r="E133" s="107"/>
      <c r="F133" s="107"/>
      <c r="G133" s="107"/>
    </row>
    <row r="134" spans="1:7" x14ac:dyDescent="0.25">
      <c r="A134" s="105"/>
      <c r="B134" s="106"/>
      <c r="C134" s="75"/>
      <c r="D134" s="107"/>
      <c r="E134" s="107"/>
      <c r="F134" s="107"/>
      <c r="G134" s="107"/>
    </row>
    <row r="135" spans="1:7" x14ac:dyDescent="0.25">
      <c r="A135" s="105"/>
      <c r="B135" s="106"/>
      <c r="C135" s="75"/>
      <c r="D135" s="107"/>
      <c r="E135" s="107"/>
      <c r="F135" s="107"/>
      <c r="G135" s="10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21"/>
  <sheetViews>
    <sheetView topLeftCell="A4" workbookViewId="0">
      <selection activeCell="B5" sqref="B5"/>
    </sheetView>
  </sheetViews>
  <sheetFormatPr defaultRowHeight="15" x14ac:dyDescent="0.25"/>
  <cols>
    <col min="1" max="1" width="9.140625" style="68"/>
    <col min="2" max="2" width="7.85546875" style="68" customWidth="1"/>
    <col min="3" max="3" width="14.5703125" style="68" customWidth="1"/>
    <col min="4" max="4" width="14.42578125" style="68" customWidth="1"/>
    <col min="5" max="7" width="14.5703125" style="68" customWidth="1"/>
    <col min="8" max="256" width="9.140625" style="68"/>
  </cols>
  <sheetData>
    <row r="1" spans="1:13" x14ac:dyDescent="0.25">
      <c r="A1" s="66"/>
      <c r="B1" s="66"/>
      <c r="C1" s="66"/>
      <c r="D1" s="66"/>
      <c r="E1" s="66"/>
      <c r="F1" s="66"/>
      <c r="G1" s="67"/>
    </row>
    <row r="2" spans="1:13" x14ac:dyDescent="0.25">
      <c r="A2" s="66"/>
      <c r="B2" s="66"/>
      <c r="C2" s="66"/>
      <c r="D2" s="66"/>
      <c r="E2" s="66"/>
      <c r="F2" s="69"/>
      <c r="G2" s="70"/>
    </row>
    <row r="3" spans="1:13" x14ac:dyDescent="0.25">
      <c r="A3" s="66"/>
      <c r="B3" s="66"/>
      <c r="C3" s="66"/>
      <c r="D3" s="66"/>
      <c r="E3" s="66"/>
      <c r="F3" s="69"/>
      <c r="G3" s="70"/>
    </row>
    <row r="4" spans="1:13" ht="21" x14ac:dyDescent="0.35">
      <c r="A4" s="66"/>
      <c r="B4" s="73" t="s">
        <v>64</v>
      </c>
      <c r="C4" s="66"/>
      <c r="D4" s="66"/>
      <c r="E4" s="74"/>
      <c r="F4" s="75"/>
      <c r="G4" s="66"/>
      <c r="K4" s="79"/>
      <c r="L4" s="80"/>
    </row>
    <row r="5" spans="1:13" x14ac:dyDescent="0.25">
      <c r="A5" s="66"/>
      <c r="B5" s="66"/>
      <c r="C5" s="66"/>
      <c r="D5" s="66"/>
      <c r="E5" s="66"/>
      <c r="F5" s="75"/>
      <c r="G5" s="66"/>
      <c r="K5" s="81"/>
      <c r="L5" s="80"/>
    </row>
    <row r="6" spans="1:13" x14ac:dyDescent="0.25">
      <c r="A6" s="66"/>
      <c r="B6" s="82" t="s">
        <v>42</v>
      </c>
      <c r="C6" s="83"/>
      <c r="D6" s="84"/>
      <c r="E6" s="85">
        <v>43466</v>
      </c>
      <c r="F6" s="86"/>
      <c r="G6" s="66"/>
      <c r="K6" s="87"/>
      <c r="L6" s="87"/>
    </row>
    <row r="7" spans="1:13" x14ac:dyDescent="0.25">
      <c r="A7" s="66"/>
      <c r="B7" s="88" t="s">
        <v>43</v>
      </c>
      <c r="C7" s="89"/>
      <c r="D7" s="90"/>
      <c r="E7" s="91">
        <v>48</v>
      </c>
      <c r="F7" s="92" t="s">
        <v>44</v>
      </c>
      <c r="G7" s="66"/>
      <c r="K7" s="93"/>
      <c r="L7" s="93"/>
    </row>
    <row r="8" spans="1:13" x14ac:dyDescent="0.25">
      <c r="A8" s="66"/>
      <c r="B8" s="88" t="s">
        <v>57</v>
      </c>
      <c r="C8" s="89"/>
      <c r="E8" s="99">
        <f>(1051+8388+1109)*1.07</f>
        <v>11286.36</v>
      </c>
      <c r="F8" s="92" t="s">
        <v>45</v>
      </c>
      <c r="G8" s="66"/>
      <c r="K8" s="93"/>
      <c r="L8" s="93"/>
    </row>
    <row r="9" spans="1:13" x14ac:dyDescent="0.25">
      <c r="A9" s="66"/>
      <c r="B9" s="88" t="s">
        <v>47</v>
      </c>
      <c r="C9" s="89"/>
      <c r="D9" s="90"/>
      <c r="E9" s="97">
        <v>1</v>
      </c>
      <c r="F9" s="92"/>
      <c r="G9" s="66"/>
      <c r="K9" s="98"/>
      <c r="L9" s="98"/>
    </row>
    <row r="10" spans="1:13" x14ac:dyDescent="0.25">
      <c r="A10" s="66"/>
      <c r="B10" s="88" t="s">
        <v>48</v>
      </c>
      <c r="C10" s="89"/>
      <c r="D10" s="94">
        <f>E6-1</f>
        <v>43465</v>
      </c>
      <c r="E10" s="99">
        <f>E8</f>
        <v>11286.36</v>
      </c>
      <c r="F10" s="92" t="s">
        <v>45</v>
      </c>
      <c r="G10" s="66"/>
      <c r="K10" s="98"/>
      <c r="L10" s="98"/>
    </row>
    <row r="11" spans="1:13" x14ac:dyDescent="0.25">
      <c r="A11" s="66"/>
      <c r="B11" s="88" t="s">
        <v>49</v>
      </c>
      <c r="C11" s="89"/>
      <c r="D11" s="94">
        <f>EDATE(D10,E7)</f>
        <v>44926</v>
      </c>
      <c r="E11" s="99">
        <v>0</v>
      </c>
      <c r="F11" s="92" t="s">
        <v>45</v>
      </c>
      <c r="G11" s="66"/>
      <c r="K11" s="93"/>
      <c r="L11" s="93"/>
      <c r="M11" s="98"/>
    </row>
    <row r="12" spans="1:13" x14ac:dyDescent="0.25">
      <c r="A12" s="66"/>
      <c r="B12" s="163" t="s">
        <v>58</v>
      </c>
      <c r="C12" s="164"/>
      <c r="D12" s="166"/>
      <c r="E12" s="165">
        <v>4.3999999999999997E-2</v>
      </c>
      <c r="F12" s="101"/>
      <c r="G12" s="102"/>
      <c r="K12" s="93"/>
      <c r="L12" s="93"/>
      <c r="M12" s="98"/>
    </row>
    <row r="13" spans="1:13" x14ac:dyDescent="0.25">
      <c r="A13" s="66"/>
      <c r="B13" s="91"/>
      <c r="C13" s="89"/>
      <c r="E13" s="103"/>
      <c r="F13" s="91"/>
      <c r="G13" s="102"/>
      <c r="K13" s="93"/>
      <c r="L13" s="93"/>
      <c r="M13" s="98"/>
    </row>
    <row r="14" spans="1:13" x14ac:dyDescent="0.25">
      <c r="K14" s="93"/>
      <c r="L14" s="93"/>
      <c r="M14" s="98"/>
    </row>
    <row r="15" spans="1:13" ht="15.75" thickBot="1" x14ac:dyDescent="0.3">
      <c r="A15" s="104" t="s">
        <v>50</v>
      </c>
      <c r="B15" s="104" t="s">
        <v>51</v>
      </c>
      <c r="C15" s="104" t="s">
        <v>52</v>
      </c>
      <c r="D15" s="104" t="s">
        <v>53</v>
      </c>
      <c r="E15" s="104" t="s">
        <v>54</v>
      </c>
      <c r="F15" s="104" t="s">
        <v>55</v>
      </c>
      <c r="G15" s="104" t="s">
        <v>56</v>
      </c>
      <c r="K15" s="93"/>
      <c r="L15" s="93"/>
      <c r="M15" s="98"/>
    </row>
    <row r="16" spans="1:13" x14ac:dyDescent="0.25">
      <c r="A16" s="105">
        <f>E6</f>
        <v>43466</v>
      </c>
      <c r="B16" s="106">
        <v>1</v>
      </c>
      <c r="C16" s="75">
        <f>E10</f>
        <v>11286.36</v>
      </c>
      <c r="D16" s="107">
        <f>ROUND(C16*$E$12/12,3)</f>
        <v>41.383000000000003</v>
      </c>
      <c r="E16" s="107">
        <f>PPMT($E$12/12,B16,$E$7,-$E$10,$E$11,0)</f>
        <v>215.47718721155491</v>
      </c>
      <c r="F16" s="107">
        <f>ROUND(PMT($E$12/12,E7,-E10,E11),3)</f>
        <v>256.86099999999999</v>
      </c>
      <c r="G16" s="107">
        <f>ROUND(C16-E16,3)</f>
        <v>11070.883</v>
      </c>
      <c r="K16" s="93"/>
      <c r="L16" s="93"/>
      <c r="M16" s="98"/>
    </row>
    <row r="17" spans="1:13" x14ac:dyDescent="0.25">
      <c r="A17" s="105">
        <f>EDATE(A16,1)</f>
        <v>43497</v>
      </c>
      <c r="B17" s="106">
        <v>2</v>
      </c>
      <c r="C17" s="75">
        <f>G16</f>
        <v>11070.883</v>
      </c>
      <c r="D17" s="107">
        <f t="shared" ref="D17:D63" si="0">ROUND(C17*$E$12/12,3)</f>
        <v>40.593000000000004</v>
      </c>
      <c r="E17" s="107">
        <f t="shared" ref="E17:E63" si="1">PPMT($E$12/12,B17,$E$7,-$E$10,$E$11,0)</f>
        <v>216.2672702313306</v>
      </c>
      <c r="F17" s="107">
        <f>F16</f>
        <v>256.86099999999999</v>
      </c>
      <c r="G17" s="107">
        <f t="shared" ref="G17:G63" si="2">ROUND(C17-E17,3)</f>
        <v>10854.616</v>
      </c>
      <c r="K17" s="93"/>
      <c r="L17" s="93"/>
      <c r="M17" s="98"/>
    </row>
    <row r="18" spans="1:13" x14ac:dyDescent="0.25">
      <c r="A18" s="105">
        <f>EDATE(A17,1)</f>
        <v>43525</v>
      </c>
      <c r="B18" s="106">
        <v>3</v>
      </c>
      <c r="C18" s="75">
        <f>G17</f>
        <v>10854.616</v>
      </c>
      <c r="D18" s="107">
        <f t="shared" si="0"/>
        <v>39.799999999999997</v>
      </c>
      <c r="E18" s="107">
        <f t="shared" si="1"/>
        <v>217.06025022217881</v>
      </c>
      <c r="F18" s="107">
        <f t="shared" ref="F18:F63" si="3">F17</f>
        <v>256.86099999999999</v>
      </c>
      <c r="G18" s="107">
        <f t="shared" si="2"/>
        <v>10637.556</v>
      </c>
      <c r="K18" s="93"/>
      <c r="L18" s="93"/>
      <c r="M18" s="98"/>
    </row>
    <row r="19" spans="1:13" x14ac:dyDescent="0.25">
      <c r="A19" s="105">
        <f t="shared" ref="A19:A63" si="4">EDATE(A18,1)</f>
        <v>43556</v>
      </c>
      <c r="B19" s="106">
        <v>4</v>
      </c>
      <c r="C19" s="75">
        <f t="shared" ref="C19:C63" si="5">G18</f>
        <v>10637.556</v>
      </c>
      <c r="D19" s="107">
        <f t="shared" si="0"/>
        <v>39.003999999999998</v>
      </c>
      <c r="E19" s="107">
        <f t="shared" si="1"/>
        <v>217.85613780632679</v>
      </c>
      <c r="F19" s="107">
        <f t="shared" si="3"/>
        <v>256.86099999999999</v>
      </c>
      <c r="G19" s="107">
        <f t="shared" si="2"/>
        <v>10419.700000000001</v>
      </c>
      <c r="K19" s="93"/>
      <c r="L19" s="93"/>
      <c r="M19" s="98"/>
    </row>
    <row r="20" spans="1:13" x14ac:dyDescent="0.25">
      <c r="A20" s="105">
        <f t="shared" si="4"/>
        <v>43586</v>
      </c>
      <c r="B20" s="106">
        <v>5</v>
      </c>
      <c r="C20" s="75">
        <f t="shared" si="5"/>
        <v>10419.700000000001</v>
      </c>
      <c r="D20" s="107">
        <f t="shared" si="0"/>
        <v>38.206000000000003</v>
      </c>
      <c r="E20" s="107">
        <f t="shared" si="1"/>
        <v>218.65494364495001</v>
      </c>
      <c r="F20" s="107">
        <f t="shared" si="3"/>
        <v>256.86099999999999</v>
      </c>
      <c r="G20" s="107">
        <f t="shared" si="2"/>
        <v>10201.045</v>
      </c>
      <c r="K20" s="93"/>
      <c r="L20" s="93"/>
      <c r="M20" s="98"/>
    </row>
    <row r="21" spans="1:13" x14ac:dyDescent="0.25">
      <c r="A21" s="105">
        <f t="shared" si="4"/>
        <v>43617</v>
      </c>
      <c r="B21" s="106">
        <v>6</v>
      </c>
      <c r="C21" s="75">
        <f t="shared" si="5"/>
        <v>10201.045</v>
      </c>
      <c r="D21" s="107">
        <f t="shared" si="0"/>
        <v>37.404000000000003</v>
      </c>
      <c r="E21" s="107">
        <f t="shared" si="1"/>
        <v>219.45667843831481</v>
      </c>
      <c r="F21" s="107">
        <f t="shared" si="3"/>
        <v>256.86099999999999</v>
      </c>
      <c r="G21" s="107">
        <f t="shared" si="2"/>
        <v>9981.5879999999997</v>
      </c>
      <c r="K21" s="93"/>
      <c r="L21" s="93"/>
      <c r="M21" s="98"/>
    </row>
    <row r="22" spans="1:13" x14ac:dyDescent="0.25">
      <c r="A22" s="105">
        <f t="shared" si="4"/>
        <v>43647</v>
      </c>
      <c r="B22" s="106">
        <v>7</v>
      </c>
      <c r="C22" s="75">
        <f t="shared" si="5"/>
        <v>9981.5879999999997</v>
      </c>
      <c r="D22" s="107">
        <f t="shared" si="0"/>
        <v>36.598999999999997</v>
      </c>
      <c r="E22" s="107">
        <f t="shared" si="1"/>
        <v>220.26135292592198</v>
      </c>
      <c r="F22" s="107">
        <f t="shared" si="3"/>
        <v>256.86099999999999</v>
      </c>
      <c r="G22" s="107">
        <f t="shared" si="2"/>
        <v>9761.3269999999993</v>
      </c>
      <c r="K22" s="93"/>
      <c r="L22" s="93"/>
      <c r="M22" s="98"/>
    </row>
    <row r="23" spans="1:13" x14ac:dyDescent="0.25">
      <c r="A23" s="105">
        <f>EDATE(A22,1)</f>
        <v>43678</v>
      </c>
      <c r="B23" s="106">
        <v>8</v>
      </c>
      <c r="C23" s="75">
        <f t="shared" si="5"/>
        <v>9761.3269999999993</v>
      </c>
      <c r="D23" s="107">
        <f t="shared" si="0"/>
        <v>35.792000000000002</v>
      </c>
      <c r="E23" s="107">
        <f t="shared" si="1"/>
        <v>221.06897788665034</v>
      </c>
      <c r="F23" s="107">
        <f t="shared" si="3"/>
        <v>256.86099999999999</v>
      </c>
      <c r="G23" s="107">
        <f t="shared" si="2"/>
        <v>9540.2579999999998</v>
      </c>
      <c r="K23" s="93"/>
      <c r="L23" s="93"/>
      <c r="M23" s="98"/>
    </row>
    <row r="24" spans="1:13" x14ac:dyDescent="0.25">
      <c r="A24" s="105">
        <f t="shared" si="4"/>
        <v>43709</v>
      </c>
      <c r="B24" s="106">
        <v>9</v>
      </c>
      <c r="C24" s="75">
        <f t="shared" si="5"/>
        <v>9540.2579999999998</v>
      </c>
      <c r="D24" s="107">
        <f t="shared" si="0"/>
        <v>34.981000000000002</v>
      </c>
      <c r="E24" s="107">
        <f t="shared" si="1"/>
        <v>221.8795641389014</v>
      </c>
      <c r="F24" s="107">
        <f t="shared" si="3"/>
        <v>256.86099999999999</v>
      </c>
      <c r="G24" s="107">
        <f t="shared" si="2"/>
        <v>9318.3780000000006</v>
      </c>
      <c r="K24" s="93"/>
      <c r="L24" s="93"/>
      <c r="M24" s="98"/>
    </row>
    <row r="25" spans="1:13" x14ac:dyDescent="0.25">
      <c r="A25" s="105">
        <f t="shared" si="4"/>
        <v>43739</v>
      </c>
      <c r="B25" s="106">
        <v>10</v>
      </c>
      <c r="C25" s="75">
        <f t="shared" si="5"/>
        <v>9318.3780000000006</v>
      </c>
      <c r="D25" s="107">
        <f t="shared" si="0"/>
        <v>34.167000000000002</v>
      </c>
      <c r="E25" s="107">
        <f t="shared" si="1"/>
        <v>222.69312254074401</v>
      </c>
      <c r="F25" s="107">
        <f t="shared" si="3"/>
        <v>256.86099999999999</v>
      </c>
      <c r="G25" s="107">
        <f t="shared" si="2"/>
        <v>9095.6849999999995</v>
      </c>
      <c r="K25" s="93"/>
      <c r="L25" s="93"/>
      <c r="M25" s="98"/>
    </row>
    <row r="26" spans="1:13" x14ac:dyDescent="0.25">
      <c r="A26" s="105">
        <f t="shared" si="4"/>
        <v>43770</v>
      </c>
      <c r="B26" s="106">
        <v>11</v>
      </c>
      <c r="C26" s="75">
        <f t="shared" si="5"/>
        <v>9095.6849999999995</v>
      </c>
      <c r="D26" s="107">
        <f t="shared" si="0"/>
        <v>33.350999999999999</v>
      </c>
      <c r="E26" s="107">
        <f t="shared" si="1"/>
        <v>223.50966399006009</v>
      </c>
      <c r="F26" s="107">
        <f t="shared" si="3"/>
        <v>256.86099999999999</v>
      </c>
      <c r="G26" s="107">
        <f t="shared" si="2"/>
        <v>8872.1749999999993</v>
      </c>
      <c r="K26" s="90"/>
      <c r="L26" s="90"/>
      <c r="M26" s="90"/>
    </row>
    <row r="27" spans="1:13" x14ac:dyDescent="0.25">
      <c r="A27" s="105">
        <f t="shared" si="4"/>
        <v>43800</v>
      </c>
      <c r="B27" s="106">
        <v>12</v>
      </c>
      <c r="C27" s="75">
        <f t="shared" si="5"/>
        <v>8872.1749999999993</v>
      </c>
      <c r="D27" s="107">
        <f t="shared" si="0"/>
        <v>32.530999999999999</v>
      </c>
      <c r="E27" s="107">
        <f t="shared" si="1"/>
        <v>224.3291994246903</v>
      </c>
      <c r="F27" s="107">
        <f t="shared" si="3"/>
        <v>256.86099999999999</v>
      </c>
      <c r="G27" s="107">
        <f t="shared" si="2"/>
        <v>8647.8459999999995</v>
      </c>
    </row>
    <row r="28" spans="1:13" x14ac:dyDescent="0.25">
      <c r="A28" s="105">
        <f t="shared" si="4"/>
        <v>43831</v>
      </c>
      <c r="B28" s="106">
        <v>13</v>
      </c>
      <c r="C28" s="75">
        <f t="shared" si="5"/>
        <v>8647.8459999999995</v>
      </c>
      <c r="D28" s="107">
        <f t="shared" si="0"/>
        <v>31.709</v>
      </c>
      <c r="E28" s="107">
        <f t="shared" si="1"/>
        <v>225.15173982258085</v>
      </c>
      <c r="F28" s="107">
        <f t="shared" si="3"/>
        <v>256.86099999999999</v>
      </c>
      <c r="G28" s="107">
        <f t="shared" si="2"/>
        <v>8422.6939999999995</v>
      </c>
    </row>
    <row r="29" spans="1:13" x14ac:dyDescent="0.25">
      <c r="A29" s="105">
        <f t="shared" si="4"/>
        <v>43862</v>
      </c>
      <c r="B29" s="106">
        <v>14</v>
      </c>
      <c r="C29" s="75">
        <f t="shared" si="5"/>
        <v>8422.6939999999995</v>
      </c>
      <c r="D29" s="107">
        <f t="shared" si="0"/>
        <v>30.882999999999999</v>
      </c>
      <c r="E29" s="107">
        <f t="shared" si="1"/>
        <v>225.9772962019303</v>
      </c>
      <c r="F29" s="107">
        <f t="shared" si="3"/>
        <v>256.86099999999999</v>
      </c>
      <c r="G29" s="107">
        <f t="shared" si="2"/>
        <v>8196.7170000000006</v>
      </c>
    </row>
    <row r="30" spans="1:13" x14ac:dyDescent="0.25">
      <c r="A30" s="105">
        <f t="shared" si="4"/>
        <v>43891</v>
      </c>
      <c r="B30" s="106">
        <v>15</v>
      </c>
      <c r="C30" s="75">
        <f t="shared" si="5"/>
        <v>8196.7170000000006</v>
      </c>
      <c r="D30" s="107">
        <f t="shared" si="0"/>
        <v>30.055</v>
      </c>
      <c r="E30" s="107">
        <f t="shared" si="1"/>
        <v>226.80587962133737</v>
      </c>
      <c r="F30" s="107">
        <f t="shared" si="3"/>
        <v>256.86099999999999</v>
      </c>
      <c r="G30" s="107">
        <f t="shared" si="2"/>
        <v>7969.9110000000001</v>
      </c>
    </row>
    <row r="31" spans="1:13" x14ac:dyDescent="0.25">
      <c r="A31" s="105">
        <f t="shared" si="4"/>
        <v>43922</v>
      </c>
      <c r="B31" s="106">
        <v>16</v>
      </c>
      <c r="C31" s="75">
        <f t="shared" si="5"/>
        <v>7969.9110000000001</v>
      </c>
      <c r="D31" s="107">
        <f t="shared" si="0"/>
        <v>29.222999999999999</v>
      </c>
      <c r="E31" s="107">
        <f t="shared" si="1"/>
        <v>227.63750117994897</v>
      </c>
      <c r="F31" s="107">
        <f t="shared" si="3"/>
        <v>256.86099999999999</v>
      </c>
      <c r="G31" s="107">
        <f t="shared" si="2"/>
        <v>7742.2730000000001</v>
      </c>
    </row>
    <row r="32" spans="1:13" x14ac:dyDescent="0.25">
      <c r="A32" s="105">
        <f t="shared" si="4"/>
        <v>43952</v>
      </c>
      <c r="B32" s="106">
        <v>17</v>
      </c>
      <c r="C32" s="75">
        <f t="shared" si="5"/>
        <v>7742.2730000000001</v>
      </c>
      <c r="D32" s="107">
        <f t="shared" si="0"/>
        <v>28.388000000000002</v>
      </c>
      <c r="E32" s="107">
        <f t="shared" si="1"/>
        <v>228.47217201760878</v>
      </c>
      <c r="F32" s="107">
        <f t="shared" si="3"/>
        <v>256.86099999999999</v>
      </c>
      <c r="G32" s="107">
        <f t="shared" si="2"/>
        <v>7513.8010000000004</v>
      </c>
    </row>
    <row r="33" spans="1:7" x14ac:dyDescent="0.25">
      <c r="A33" s="105">
        <f t="shared" si="4"/>
        <v>43983</v>
      </c>
      <c r="B33" s="106">
        <v>18</v>
      </c>
      <c r="C33" s="75">
        <f t="shared" si="5"/>
        <v>7513.8010000000004</v>
      </c>
      <c r="D33" s="107">
        <f t="shared" si="0"/>
        <v>27.550999999999998</v>
      </c>
      <c r="E33" s="107">
        <f t="shared" si="1"/>
        <v>229.30990331500669</v>
      </c>
      <c r="F33" s="107">
        <f t="shared" si="3"/>
        <v>256.86099999999999</v>
      </c>
      <c r="G33" s="107">
        <f t="shared" si="2"/>
        <v>7284.491</v>
      </c>
    </row>
    <row r="34" spans="1:7" x14ac:dyDescent="0.25">
      <c r="A34" s="105">
        <f t="shared" si="4"/>
        <v>44013</v>
      </c>
      <c r="B34" s="106">
        <v>19</v>
      </c>
      <c r="C34" s="75">
        <f t="shared" si="5"/>
        <v>7284.491</v>
      </c>
      <c r="D34" s="107">
        <f t="shared" si="0"/>
        <v>26.71</v>
      </c>
      <c r="E34" s="107">
        <f t="shared" si="1"/>
        <v>230.15070629382834</v>
      </c>
      <c r="F34" s="107">
        <f t="shared" si="3"/>
        <v>256.86099999999999</v>
      </c>
      <c r="G34" s="107">
        <f t="shared" si="2"/>
        <v>7054.34</v>
      </c>
    </row>
    <row r="35" spans="1:7" x14ac:dyDescent="0.25">
      <c r="A35" s="105">
        <f t="shared" si="4"/>
        <v>44044</v>
      </c>
      <c r="B35" s="106">
        <v>20</v>
      </c>
      <c r="C35" s="75">
        <f t="shared" si="5"/>
        <v>7054.34</v>
      </c>
      <c r="D35" s="107">
        <f t="shared" si="0"/>
        <v>25.866</v>
      </c>
      <c r="E35" s="107">
        <f t="shared" si="1"/>
        <v>230.99459221690574</v>
      </c>
      <c r="F35" s="107">
        <f t="shared" si="3"/>
        <v>256.86099999999999</v>
      </c>
      <c r="G35" s="107">
        <f t="shared" si="2"/>
        <v>6823.3450000000003</v>
      </c>
    </row>
    <row r="36" spans="1:7" x14ac:dyDescent="0.25">
      <c r="A36" s="105">
        <f t="shared" si="4"/>
        <v>44075</v>
      </c>
      <c r="B36" s="106">
        <v>21</v>
      </c>
      <c r="C36" s="75">
        <f t="shared" si="5"/>
        <v>6823.3450000000003</v>
      </c>
      <c r="D36" s="107">
        <f t="shared" si="0"/>
        <v>25.018999999999998</v>
      </c>
      <c r="E36" s="107">
        <f t="shared" si="1"/>
        <v>231.84157238836772</v>
      </c>
      <c r="F36" s="107">
        <f t="shared" si="3"/>
        <v>256.86099999999999</v>
      </c>
      <c r="G36" s="107">
        <f t="shared" si="2"/>
        <v>6591.5029999999997</v>
      </c>
    </row>
    <row r="37" spans="1:7" x14ac:dyDescent="0.25">
      <c r="A37" s="105">
        <f t="shared" si="4"/>
        <v>44105</v>
      </c>
      <c r="B37" s="106">
        <v>22</v>
      </c>
      <c r="C37" s="75">
        <f t="shared" si="5"/>
        <v>6591.5029999999997</v>
      </c>
      <c r="D37" s="107">
        <f t="shared" si="0"/>
        <v>24.169</v>
      </c>
      <c r="E37" s="107">
        <f t="shared" si="1"/>
        <v>232.69165815379174</v>
      </c>
      <c r="F37" s="107">
        <f t="shared" si="3"/>
        <v>256.86099999999999</v>
      </c>
      <c r="G37" s="107">
        <f t="shared" si="2"/>
        <v>6358.8109999999997</v>
      </c>
    </row>
    <row r="38" spans="1:7" x14ac:dyDescent="0.25">
      <c r="A38" s="105">
        <f t="shared" si="4"/>
        <v>44136</v>
      </c>
      <c r="B38" s="106">
        <v>23</v>
      </c>
      <c r="C38" s="75">
        <f t="shared" si="5"/>
        <v>6358.8109999999997</v>
      </c>
      <c r="D38" s="107">
        <f t="shared" si="0"/>
        <v>23.315999999999999</v>
      </c>
      <c r="E38" s="107">
        <f t="shared" si="1"/>
        <v>233.54486090035564</v>
      </c>
      <c r="F38" s="107">
        <f t="shared" si="3"/>
        <v>256.86099999999999</v>
      </c>
      <c r="G38" s="107">
        <f t="shared" si="2"/>
        <v>6125.2659999999996</v>
      </c>
    </row>
    <row r="39" spans="1:7" x14ac:dyDescent="0.25">
      <c r="A39" s="105">
        <f t="shared" si="4"/>
        <v>44166</v>
      </c>
      <c r="B39" s="106">
        <v>24</v>
      </c>
      <c r="C39" s="75">
        <f t="shared" si="5"/>
        <v>6125.2659999999996</v>
      </c>
      <c r="D39" s="107">
        <f t="shared" si="0"/>
        <v>22.459</v>
      </c>
      <c r="E39" s="107">
        <f t="shared" si="1"/>
        <v>234.40119205699025</v>
      </c>
      <c r="F39" s="107">
        <f t="shared" si="3"/>
        <v>256.86099999999999</v>
      </c>
      <c r="G39" s="107">
        <f t="shared" si="2"/>
        <v>5890.8649999999998</v>
      </c>
    </row>
    <row r="40" spans="1:7" x14ac:dyDescent="0.25">
      <c r="A40" s="105">
        <f t="shared" si="4"/>
        <v>44197</v>
      </c>
      <c r="B40" s="106">
        <v>25</v>
      </c>
      <c r="C40" s="75">
        <f t="shared" si="5"/>
        <v>5890.8649999999998</v>
      </c>
      <c r="D40" s="107">
        <f t="shared" si="0"/>
        <v>21.6</v>
      </c>
      <c r="E40" s="107">
        <f t="shared" si="1"/>
        <v>235.26066309453256</v>
      </c>
      <c r="F40" s="107">
        <f t="shared" si="3"/>
        <v>256.86099999999999</v>
      </c>
      <c r="G40" s="107">
        <f t="shared" si="2"/>
        <v>5655.6040000000003</v>
      </c>
    </row>
    <row r="41" spans="1:7" x14ac:dyDescent="0.25">
      <c r="A41" s="105">
        <f t="shared" si="4"/>
        <v>44228</v>
      </c>
      <c r="B41" s="106">
        <v>26</v>
      </c>
      <c r="C41" s="75">
        <f t="shared" si="5"/>
        <v>5655.6040000000003</v>
      </c>
      <c r="D41" s="107">
        <f t="shared" si="0"/>
        <v>20.736999999999998</v>
      </c>
      <c r="E41" s="107">
        <f t="shared" si="1"/>
        <v>236.1232855258792</v>
      </c>
      <c r="F41" s="107">
        <f t="shared" si="3"/>
        <v>256.86099999999999</v>
      </c>
      <c r="G41" s="107">
        <f t="shared" si="2"/>
        <v>5419.4809999999998</v>
      </c>
    </row>
    <row r="42" spans="1:7" x14ac:dyDescent="0.25">
      <c r="A42" s="105">
        <f t="shared" si="4"/>
        <v>44256</v>
      </c>
      <c r="B42" s="106">
        <v>27</v>
      </c>
      <c r="C42" s="75">
        <f t="shared" si="5"/>
        <v>5419.4809999999998</v>
      </c>
      <c r="D42" s="107">
        <f t="shared" si="0"/>
        <v>19.870999999999999</v>
      </c>
      <c r="E42" s="107">
        <f t="shared" si="1"/>
        <v>236.98907090614077</v>
      </c>
      <c r="F42" s="107">
        <f t="shared" si="3"/>
        <v>256.86099999999999</v>
      </c>
      <c r="G42" s="107">
        <f t="shared" si="2"/>
        <v>5182.4920000000002</v>
      </c>
    </row>
    <row r="43" spans="1:7" x14ac:dyDescent="0.25">
      <c r="A43" s="105">
        <f t="shared" si="4"/>
        <v>44287</v>
      </c>
      <c r="B43" s="106">
        <v>28</v>
      </c>
      <c r="C43" s="75">
        <f t="shared" si="5"/>
        <v>5182.4920000000002</v>
      </c>
      <c r="D43" s="107">
        <f t="shared" si="0"/>
        <v>19.001999999999999</v>
      </c>
      <c r="E43" s="107">
        <f t="shared" si="1"/>
        <v>237.8580308327966</v>
      </c>
      <c r="F43" s="107">
        <f t="shared" si="3"/>
        <v>256.86099999999999</v>
      </c>
      <c r="G43" s="107">
        <f t="shared" si="2"/>
        <v>4944.634</v>
      </c>
    </row>
    <row r="44" spans="1:7" x14ac:dyDescent="0.25">
      <c r="A44" s="105">
        <f t="shared" si="4"/>
        <v>44317</v>
      </c>
      <c r="B44" s="106">
        <v>29</v>
      </c>
      <c r="C44" s="75">
        <f t="shared" si="5"/>
        <v>4944.634</v>
      </c>
      <c r="D44" s="107">
        <f t="shared" si="0"/>
        <v>18.13</v>
      </c>
      <c r="E44" s="107">
        <f t="shared" si="1"/>
        <v>238.73017694585016</v>
      </c>
      <c r="F44" s="107">
        <f t="shared" si="3"/>
        <v>256.86099999999999</v>
      </c>
      <c r="G44" s="107">
        <f t="shared" si="2"/>
        <v>4705.9040000000005</v>
      </c>
    </row>
    <row r="45" spans="1:7" x14ac:dyDescent="0.25">
      <c r="A45" s="105">
        <f t="shared" si="4"/>
        <v>44348</v>
      </c>
      <c r="B45" s="106">
        <v>30</v>
      </c>
      <c r="C45" s="75">
        <f t="shared" si="5"/>
        <v>4705.9040000000005</v>
      </c>
      <c r="D45" s="107">
        <f t="shared" si="0"/>
        <v>17.254999999999999</v>
      </c>
      <c r="E45" s="107">
        <f t="shared" si="1"/>
        <v>239.60552092798497</v>
      </c>
      <c r="F45" s="107">
        <f t="shared" si="3"/>
        <v>256.86099999999999</v>
      </c>
      <c r="G45" s="107">
        <f t="shared" si="2"/>
        <v>4466.2979999999998</v>
      </c>
    </row>
    <row r="46" spans="1:7" x14ac:dyDescent="0.25">
      <c r="A46" s="105">
        <f t="shared" si="4"/>
        <v>44378</v>
      </c>
      <c r="B46" s="106">
        <v>31</v>
      </c>
      <c r="C46" s="75">
        <f t="shared" si="5"/>
        <v>4466.2979999999998</v>
      </c>
      <c r="D46" s="107">
        <f t="shared" si="0"/>
        <v>16.376000000000001</v>
      </c>
      <c r="E46" s="107">
        <f t="shared" si="1"/>
        <v>240.48407450472092</v>
      </c>
      <c r="F46" s="107">
        <f t="shared" si="3"/>
        <v>256.86099999999999</v>
      </c>
      <c r="G46" s="107">
        <f t="shared" si="2"/>
        <v>4225.8140000000003</v>
      </c>
    </row>
    <row r="47" spans="1:7" x14ac:dyDescent="0.25">
      <c r="A47" s="105">
        <f t="shared" si="4"/>
        <v>44409</v>
      </c>
      <c r="B47" s="106">
        <v>32</v>
      </c>
      <c r="C47" s="75">
        <f t="shared" si="5"/>
        <v>4225.8140000000003</v>
      </c>
      <c r="D47" s="107">
        <f t="shared" si="0"/>
        <v>15.494999999999999</v>
      </c>
      <c r="E47" s="107">
        <f t="shared" si="1"/>
        <v>241.36584944457155</v>
      </c>
      <c r="F47" s="107">
        <f t="shared" si="3"/>
        <v>256.86099999999999</v>
      </c>
      <c r="G47" s="107">
        <f t="shared" si="2"/>
        <v>3984.4479999999999</v>
      </c>
    </row>
    <row r="48" spans="1:7" x14ac:dyDescent="0.25">
      <c r="A48" s="105">
        <f t="shared" si="4"/>
        <v>44440</v>
      </c>
      <c r="B48" s="106">
        <v>33</v>
      </c>
      <c r="C48" s="75">
        <f t="shared" si="5"/>
        <v>3984.4479999999999</v>
      </c>
      <c r="D48" s="107">
        <f t="shared" si="0"/>
        <v>14.61</v>
      </c>
      <c r="E48" s="107">
        <f t="shared" si="1"/>
        <v>242.25085755920162</v>
      </c>
      <c r="F48" s="107">
        <f t="shared" si="3"/>
        <v>256.86099999999999</v>
      </c>
      <c r="G48" s="107">
        <f t="shared" si="2"/>
        <v>3742.1970000000001</v>
      </c>
    </row>
    <row r="49" spans="1:7" x14ac:dyDescent="0.25">
      <c r="A49" s="105">
        <f t="shared" si="4"/>
        <v>44470</v>
      </c>
      <c r="B49" s="106">
        <v>34</v>
      </c>
      <c r="C49" s="75">
        <f t="shared" si="5"/>
        <v>3742.1970000000001</v>
      </c>
      <c r="D49" s="107">
        <f t="shared" si="0"/>
        <v>13.721</v>
      </c>
      <c r="E49" s="107">
        <f t="shared" si="1"/>
        <v>243.1391107035854</v>
      </c>
      <c r="F49" s="107">
        <f t="shared" si="3"/>
        <v>256.86099999999999</v>
      </c>
      <c r="G49" s="107">
        <f t="shared" si="2"/>
        <v>3499.058</v>
      </c>
    </row>
    <row r="50" spans="1:7" x14ac:dyDescent="0.25">
      <c r="A50" s="105">
        <f t="shared" si="4"/>
        <v>44501</v>
      </c>
      <c r="B50" s="106">
        <v>35</v>
      </c>
      <c r="C50" s="75">
        <f t="shared" si="5"/>
        <v>3499.058</v>
      </c>
      <c r="D50" s="107">
        <f t="shared" si="0"/>
        <v>12.83</v>
      </c>
      <c r="E50" s="107">
        <f t="shared" si="1"/>
        <v>244.03062077616522</v>
      </c>
      <c r="F50" s="107">
        <f t="shared" si="3"/>
        <v>256.86099999999999</v>
      </c>
      <c r="G50" s="107">
        <f t="shared" si="2"/>
        <v>3255.027</v>
      </c>
    </row>
    <row r="51" spans="1:7" x14ac:dyDescent="0.25">
      <c r="A51" s="105">
        <f t="shared" si="4"/>
        <v>44531</v>
      </c>
      <c r="B51" s="106">
        <v>36</v>
      </c>
      <c r="C51" s="75">
        <f t="shared" si="5"/>
        <v>3255.027</v>
      </c>
      <c r="D51" s="107">
        <f t="shared" si="0"/>
        <v>11.935</v>
      </c>
      <c r="E51" s="107">
        <f t="shared" si="1"/>
        <v>244.92539971901115</v>
      </c>
      <c r="F51" s="107">
        <f t="shared" si="3"/>
        <v>256.86099999999999</v>
      </c>
      <c r="G51" s="107">
        <f t="shared" si="2"/>
        <v>3010.1019999999999</v>
      </c>
    </row>
    <row r="52" spans="1:7" x14ac:dyDescent="0.25">
      <c r="A52" s="105">
        <f t="shared" si="4"/>
        <v>44562</v>
      </c>
      <c r="B52" s="106">
        <v>37</v>
      </c>
      <c r="C52" s="75">
        <f t="shared" si="5"/>
        <v>3010.1019999999999</v>
      </c>
      <c r="D52" s="107">
        <f t="shared" si="0"/>
        <v>11.037000000000001</v>
      </c>
      <c r="E52" s="107">
        <f t="shared" si="1"/>
        <v>245.82345951798084</v>
      </c>
      <c r="F52" s="107">
        <f t="shared" si="3"/>
        <v>256.86099999999999</v>
      </c>
      <c r="G52" s="107">
        <f t="shared" si="2"/>
        <v>2764.279</v>
      </c>
    </row>
    <row r="53" spans="1:7" x14ac:dyDescent="0.25">
      <c r="A53" s="105">
        <f t="shared" si="4"/>
        <v>44593</v>
      </c>
      <c r="B53" s="106">
        <v>38</v>
      </c>
      <c r="C53" s="75">
        <f t="shared" si="5"/>
        <v>2764.279</v>
      </c>
      <c r="D53" s="107">
        <f t="shared" si="0"/>
        <v>10.135999999999999</v>
      </c>
      <c r="E53" s="107">
        <f t="shared" si="1"/>
        <v>246.72481220288012</v>
      </c>
      <c r="F53" s="107">
        <f t="shared" si="3"/>
        <v>256.86099999999999</v>
      </c>
      <c r="G53" s="107">
        <f t="shared" si="2"/>
        <v>2517.5540000000001</v>
      </c>
    </row>
    <row r="54" spans="1:7" x14ac:dyDescent="0.25">
      <c r="A54" s="105">
        <f t="shared" si="4"/>
        <v>44621</v>
      </c>
      <c r="B54" s="106">
        <v>39</v>
      </c>
      <c r="C54" s="75">
        <f t="shared" si="5"/>
        <v>2517.5540000000001</v>
      </c>
      <c r="D54" s="107">
        <f t="shared" si="0"/>
        <v>9.2309999999999999</v>
      </c>
      <c r="E54" s="107">
        <f t="shared" si="1"/>
        <v>247.62946984762402</v>
      </c>
      <c r="F54" s="107">
        <f t="shared" si="3"/>
        <v>256.86099999999999</v>
      </c>
      <c r="G54" s="107">
        <f t="shared" si="2"/>
        <v>2269.9250000000002</v>
      </c>
    </row>
    <row r="55" spans="1:7" x14ac:dyDescent="0.25">
      <c r="A55" s="105">
        <f t="shared" si="4"/>
        <v>44652</v>
      </c>
      <c r="B55" s="106">
        <v>40</v>
      </c>
      <c r="C55" s="75">
        <f t="shared" si="5"/>
        <v>2269.9250000000002</v>
      </c>
      <c r="D55" s="107">
        <f t="shared" si="0"/>
        <v>8.3230000000000004</v>
      </c>
      <c r="E55" s="107">
        <f t="shared" si="1"/>
        <v>248.53744457039863</v>
      </c>
      <c r="F55" s="107">
        <f t="shared" si="3"/>
        <v>256.86099999999999</v>
      </c>
      <c r="G55" s="107">
        <f t="shared" si="2"/>
        <v>2021.3879999999999</v>
      </c>
    </row>
    <row r="56" spans="1:7" x14ac:dyDescent="0.25">
      <c r="A56" s="105">
        <f t="shared" si="4"/>
        <v>44682</v>
      </c>
      <c r="B56" s="106">
        <v>41</v>
      </c>
      <c r="C56" s="75">
        <f t="shared" si="5"/>
        <v>2021.3879999999999</v>
      </c>
      <c r="D56" s="107">
        <f t="shared" si="0"/>
        <v>7.4119999999999999</v>
      </c>
      <c r="E56" s="107">
        <f t="shared" si="1"/>
        <v>249.44874853382342</v>
      </c>
      <c r="F56" s="107">
        <f t="shared" si="3"/>
        <v>256.86099999999999</v>
      </c>
      <c r="G56" s="107">
        <f t="shared" si="2"/>
        <v>1771.9390000000001</v>
      </c>
    </row>
    <row r="57" spans="1:7" x14ac:dyDescent="0.25">
      <c r="A57" s="105">
        <f t="shared" si="4"/>
        <v>44713</v>
      </c>
      <c r="B57" s="106">
        <v>42</v>
      </c>
      <c r="C57" s="75">
        <f t="shared" si="5"/>
        <v>1771.9390000000001</v>
      </c>
      <c r="D57" s="107">
        <f t="shared" si="0"/>
        <v>6.4969999999999999</v>
      </c>
      <c r="E57" s="107">
        <f t="shared" si="1"/>
        <v>250.36339394511413</v>
      </c>
      <c r="F57" s="107">
        <f t="shared" si="3"/>
        <v>256.86099999999999</v>
      </c>
      <c r="G57" s="107">
        <f t="shared" si="2"/>
        <v>1521.576</v>
      </c>
    </row>
    <row r="58" spans="1:7" x14ac:dyDescent="0.25">
      <c r="A58" s="105">
        <f t="shared" si="4"/>
        <v>44743</v>
      </c>
      <c r="B58" s="106">
        <v>43</v>
      </c>
      <c r="C58" s="75">
        <f t="shared" si="5"/>
        <v>1521.576</v>
      </c>
      <c r="D58" s="107">
        <f t="shared" si="0"/>
        <v>5.5789999999999997</v>
      </c>
      <c r="E58" s="107">
        <f t="shared" si="1"/>
        <v>251.2813930562462</v>
      </c>
      <c r="F58" s="107">
        <f t="shared" si="3"/>
        <v>256.86099999999999</v>
      </c>
      <c r="G58" s="107">
        <f t="shared" si="2"/>
        <v>1270.2950000000001</v>
      </c>
    </row>
    <row r="59" spans="1:7" x14ac:dyDescent="0.25">
      <c r="A59" s="105">
        <f t="shared" si="4"/>
        <v>44774</v>
      </c>
      <c r="B59" s="106">
        <v>44</v>
      </c>
      <c r="C59" s="75">
        <f t="shared" si="5"/>
        <v>1270.2950000000001</v>
      </c>
      <c r="D59" s="107">
        <f t="shared" si="0"/>
        <v>4.6580000000000004</v>
      </c>
      <c r="E59" s="107">
        <f t="shared" si="1"/>
        <v>252.2027581641191</v>
      </c>
      <c r="F59" s="107">
        <f t="shared" si="3"/>
        <v>256.86099999999999</v>
      </c>
      <c r="G59" s="107">
        <f t="shared" si="2"/>
        <v>1018.092</v>
      </c>
    </row>
    <row r="60" spans="1:7" x14ac:dyDescent="0.25">
      <c r="A60" s="105">
        <f t="shared" si="4"/>
        <v>44805</v>
      </c>
      <c r="B60" s="106">
        <v>45</v>
      </c>
      <c r="C60" s="75">
        <f t="shared" si="5"/>
        <v>1018.092</v>
      </c>
      <c r="D60" s="107">
        <f t="shared" si="0"/>
        <v>3.7330000000000001</v>
      </c>
      <c r="E60" s="107">
        <f t="shared" si="1"/>
        <v>253.12750161072091</v>
      </c>
      <c r="F60" s="107">
        <f t="shared" si="3"/>
        <v>256.86099999999999</v>
      </c>
      <c r="G60" s="107">
        <f t="shared" si="2"/>
        <v>764.96400000000006</v>
      </c>
    </row>
    <row r="61" spans="1:7" x14ac:dyDescent="0.25">
      <c r="A61" s="105">
        <f t="shared" si="4"/>
        <v>44835</v>
      </c>
      <c r="B61" s="106">
        <v>46</v>
      </c>
      <c r="C61" s="75">
        <f t="shared" si="5"/>
        <v>764.96400000000006</v>
      </c>
      <c r="D61" s="107">
        <f t="shared" si="0"/>
        <v>2.8050000000000002</v>
      </c>
      <c r="E61" s="107">
        <f t="shared" si="1"/>
        <v>254.0556357832935</v>
      </c>
      <c r="F61" s="107">
        <f t="shared" si="3"/>
        <v>256.86099999999999</v>
      </c>
      <c r="G61" s="107">
        <f t="shared" si="2"/>
        <v>510.90800000000002</v>
      </c>
    </row>
    <row r="62" spans="1:7" x14ac:dyDescent="0.25">
      <c r="A62" s="105">
        <f t="shared" si="4"/>
        <v>44866</v>
      </c>
      <c r="B62" s="106">
        <v>47</v>
      </c>
      <c r="C62" s="75">
        <f t="shared" si="5"/>
        <v>510.90800000000002</v>
      </c>
      <c r="D62" s="107">
        <f t="shared" si="0"/>
        <v>1.873</v>
      </c>
      <c r="E62" s="107">
        <f t="shared" si="1"/>
        <v>254.98717311449894</v>
      </c>
      <c r="F62" s="107">
        <f t="shared" si="3"/>
        <v>256.86099999999999</v>
      </c>
      <c r="G62" s="107">
        <f t="shared" si="2"/>
        <v>255.92099999999999</v>
      </c>
    </row>
    <row r="63" spans="1:7" x14ac:dyDescent="0.25">
      <c r="A63" s="105">
        <f t="shared" si="4"/>
        <v>44896</v>
      </c>
      <c r="B63" s="106">
        <v>48</v>
      </c>
      <c r="C63" s="75">
        <f t="shared" si="5"/>
        <v>255.92099999999999</v>
      </c>
      <c r="D63" s="107">
        <f t="shared" si="0"/>
        <v>0.93799999999999994</v>
      </c>
      <c r="E63" s="107">
        <f t="shared" si="1"/>
        <v>255.92212608258541</v>
      </c>
      <c r="F63" s="107">
        <f t="shared" si="3"/>
        <v>256.86099999999999</v>
      </c>
      <c r="G63" s="162">
        <f t="shared" si="2"/>
        <v>-1E-3</v>
      </c>
    </row>
    <row r="64" spans="1:7" x14ac:dyDescent="0.25">
      <c r="A64" s="105"/>
      <c r="B64" s="106"/>
      <c r="C64" s="75"/>
      <c r="D64" s="107"/>
      <c r="E64" s="107"/>
      <c r="F64" s="107"/>
      <c r="G64" s="107"/>
    </row>
    <row r="65" spans="1:7" x14ac:dyDescent="0.25">
      <c r="A65" s="105"/>
      <c r="B65" s="106"/>
      <c r="C65" s="75"/>
      <c r="D65" s="107"/>
      <c r="E65" s="107"/>
      <c r="F65" s="107"/>
      <c r="G65" s="107"/>
    </row>
    <row r="66" spans="1:7" x14ac:dyDescent="0.25">
      <c r="A66" s="105"/>
      <c r="B66" s="106"/>
      <c r="C66" s="75"/>
      <c r="D66" s="107"/>
      <c r="E66" s="107"/>
      <c r="F66" s="107"/>
      <c r="G66" s="107"/>
    </row>
    <row r="67" spans="1:7" x14ac:dyDescent="0.25">
      <c r="A67" s="105"/>
      <c r="B67" s="106"/>
      <c r="C67" s="75"/>
      <c r="D67" s="107"/>
      <c r="E67" s="107"/>
      <c r="F67" s="107"/>
      <c r="G67" s="107"/>
    </row>
    <row r="68" spans="1:7" x14ac:dyDescent="0.25">
      <c r="A68" s="105"/>
      <c r="B68" s="106"/>
      <c r="C68" s="75"/>
      <c r="D68" s="107"/>
      <c r="E68" s="107"/>
      <c r="F68" s="107"/>
      <c r="G68" s="107"/>
    </row>
    <row r="69" spans="1:7" x14ac:dyDescent="0.25">
      <c r="A69" s="105"/>
      <c r="B69" s="106"/>
      <c r="C69" s="75"/>
      <c r="D69" s="107"/>
      <c r="E69" s="107"/>
      <c r="F69" s="107"/>
      <c r="G69" s="107"/>
    </row>
    <row r="70" spans="1:7" x14ac:dyDescent="0.25">
      <c r="A70" s="105"/>
      <c r="B70" s="106"/>
      <c r="C70" s="75"/>
      <c r="D70" s="107"/>
      <c r="E70" s="107"/>
      <c r="F70" s="107"/>
      <c r="G70" s="107"/>
    </row>
    <row r="71" spans="1:7" x14ac:dyDescent="0.25">
      <c r="A71" s="105"/>
      <c r="B71" s="106"/>
      <c r="C71" s="75"/>
      <c r="D71" s="107"/>
      <c r="E71" s="107"/>
      <c r="F71" s="107"/>
      <c r="G71" s="107"/>
    </row>
    <row r="72" spans="1:7" x14ac:dyDescent="0.25">
      <c r="A72" s="105"/>
      <c r="B72" s="106"/>
      <c r="C72" s="75"/>
      <c r="D72" s="107"/>
      <c r="E72" s="107"/>
      <c r="F72" s="107"/>
      <c r="G72" s="107"/>
    </row>
    <row r="73" spans="1:7" x14ac:dyDescent="0.25">
      <c r="A73" s="105"/>
      <c r="B73" s="106"/>
      <c r="C73" s="75"/>
      <c r="D73" s="107"/>
      <c r="E73" s="107"/>
      <c r="F73" s="107"/>
      <c r="G73" s="107"/>
    </row>
    <row r="74" spans="1:7" x14ac:dyDescent="0.25">
      <c r="A74" s="105"/>
      <c r="B74" s="106"/>
      <c r="C74" s="75"/>
      <c r="D74" s="107"/>
      <c r="E74" s="107"/>
      <c r="F74" s="107"/>
      <c r="G74" s="107"/>
    </row>
    <row r="75" spans="1:7" x14ac:dyDescent="0.25">
      <c r="A75" s="105"/>
      <c r="B75" s="106"/>
      <c r="C75" s="75"/>
      <c r="D75" s="107"/>
      <c r="E75" s="107"/>
      <c r="F75" s="107"/>
      <c r="G75" s="107"/>
    </row>
    <row r="76" spans="1:7" x14ac:dyDescent="0.25">
      <c r="A76" s="105"/>
      <c r="B76" s="106"/>
      <c r="C76" s="75"/>
      <c r="D76" s="107"/>
      <c r="E76" s="107"/>
      <c r="F76" s="107"/>
      <c r="G76" s="107"/>
    </row>
    <row r="77" spans="1:7" x14ac:dyDescent="0.25">
      <c r="A77" s="105"/>
      <c r="B77" s="106"/>
      <c r="C77" s="75"/>
      <c r="D77" s="107"/>
      <c r="E77" s="107"/>
      <c r="F77" s="107"/>
      <c r="G77" s="107"/>
    </row>
    <row r="78" spans="1:7" x14ac:dyDescent="0.25">
      <c r="A78" s="105"/>
      <c r="B78" s="106"/>
      <c r="C78" s="75"/>
      <c r="D78" s="107"/>
      <c r="E78" s="107"/>
      <c r="F78" s="107"/>
      <c r="G78" s="107"/>
    </row>
    <row r="79" spans="1:7" x14ac:dyDescent="0.25">
      <c r="A79" s="105"/>
      <c r="B79" s="106"/>
      <c r="C79" s="75"/>
      <c r="D79" s="107"/>
      <c r="E79" s="107"/>
      <c r="F79" s="107"/>
      <c r="G79" s="107"/>
    </row>
    <row r="80" spans="1:7" x14ac:dyDescent="0.25">
      <c r="A80" s="105"/>
      <c r="B80" s="106"/>
      <c r="C80" s="75"/>
      <c r="D80" s="107"/>
      <c r="E80" s="107"/>
      <c r="F80" s="107"/>
      <c r="G80" s="107"/>
    </row>
    <row r="81" spans="1:7" x14ac:dyDescent="0.25">
      <c r="A81" s="105"/>
      <c r="B81" s="106"/>
      <c r="C81" s="75"/>
      <c r="D81" s="107"/>
      <c r="E81" s="107"/>
      <c r="F81" s="107"/>
      <c r="G81" s="107"/>
    </row>
    <row r="82" spans="1:7" x14ac:dyDescent="0.25">
      <c r="A82" s="105"/>
      <c r="B82" s="106"/>
      <c r="C82" s="75"/>
      <c r="D82" s="107"/>
      <c r="E82" s="107"/>
      <c r="F82" s="107"/>
      <c r="G82" s="107"/>
    </row>
    <row r="83" spans="1:7" x14ac:dyDescent="0.25">
      <c r="A83" s="105"/>
      <c r="B83" s="106"/>
      <c r="C83" s="75"/>
      <c r="D83" s="107"/>
      <c r="E83" s="107"/>
      <c r="F83" s="107"/>
      <c r="G83" s="107"/>
    </row>
    <row r="84" spans="1:7" x14ac:dyDescent="0.25">
      <c r="A84" s="105"/>
      <c r="B84" s="106"/>
      <c r="C84" s="75"/>
      <c r="D84" s="107"/>
      <c r="E84" s="107"/>
      <c r="F84" s="107"/>
      <c r="G84" s="107"/>
    </row>
    <row r="85" spans="1:7" x14ac:dyDescent="0.25">
      <c r="A85" s="105"/>
      <c r="B85" s="106"/>
      <c r="C85" s="75"/>
      <c r="D85" s="107"/>
      <c r="E85" s="107"/>
      <c r="F85" s="107"/>
      <c r="G85" s="107"/>
    </row>
    <row r="86" spans="1:7" x14ac:dyDescent="0.25">
      <c r="A86" s="105"/>
      <c r="B86" s="106"/>
      <c r="C86" s="75"/>
      <c r="D86" s="107"/>
      <c r="E86" s="107"/>
      <c r="F86" s="107"/>
      <c r="G86" s="107"/>
    </row>
    <row r="87" spans="1:7" x14ac:dyDescent="0.25">
      <c r="A87" s="105"/>
      <c r="B87" s="106"/>
      <c r="C87" s="75"/>
      <c r="D87" s="107"/>
      <c r="E87" s="107"/>
      <c r="F87" s="107"/>
      <c r="G87" s="107"/>
    </row>
    <row r="88" spans="1:7" x14ac:dyDescent="0.25">
      <c r="A88" s="105"/>
      <c r="B88" s="106"/>
      <c r="C88" s="75"/>
      <c r="D88" s="107"/>
      <c r="E88" s="107"/>
      <c r="F88" s="107"/>
      <c r="G88" s="107"/>
    </row>
    <row r="89" spans="1:7" x14ac:dyDescent="0.25">
      <c r="A89" s="105"/>
      <c r="B89" s="106"/>
      <c r="C89" s="75"/>
      <c r="D89" s="107"/>
      <c r="E89" s="107"/>
      <c r="F89" s="107"/>
      <c r="G89" s="107"/>
    </row>
    <row r="90" spans="1:7" x14ac:dyDescent="0.25">
      <c r="A90" s="105"/>
      <c r="B90" s="106"/>
      <c r="C90" s="75"/>
      <c r="D90" s="107"/>
      <c r="E90" s="107"/>
      <c r="F90" s="107"/>
      <c r="G90" s="107"/>
    </row>
    <row r="91" spans="1:7" x14ac:dyDescent="0.25">
      <c r="A91" s="105"/>
      <c r="B91" s="106"/>
      <c r="C91" s="75"/>
      <c r="D91" s="107"/>
      <c r="E91" s="107"/>
      <c r="F91" s="107"/>
      <c r="G91" s="107"/>
    </row>
    <row r="92" spans="1:7" x14ac:dyDescent="0.25">
      <c r="A92" s="105"/>
      <c r="B92" s="106"/>
      <c r="C92" s="75"/>
      <c r="D92" s="107"/>
      <c r="E92" s="107"/>
      <c r="F92" s="107"/>
      <c r="G92" s="107"/>
    </row>
    <row r="93" spans="1:7" x14ac:dyDescent="0.25">
      <c r="A93" s="105"/>
      <c r="B93" s="106"/>
      <c r="C93" s="75"/>
      <c r="D93" s="107"/>
      <c r="E93" s="107"/>
      <c r="F93" s="107"/>
      <c r="G93" s="107"/>
    </row>
    <row r="94" spans="1:7" x14ac:dyDescent="0.25">
      <c r="A94" s="105"/>
      <c r="B94" s="106"/>
      <c r="C94" s="75"/>
      <c r="D94" s="107"/>
      <c r="E94" s="107"/>
      <c r="F94" s="107"/>
      <c r="G94" s="107"/>
    </row>
    <row r="95" spans="1:7" x14ac:dyDescent="0.25">
      <c r="A95" s="105"/>
      <c r="B95" s="106"/>
      <c r="C95" s="75"/>
      <c r="D95" s="107"/>
      <c r="E95" s="107"/>
      <c r="F95" s="107"/>
      <c r="G95" s="107"/>
    </row>
    <row r="96" spans="1:7" x14ac:dyDescent="0.25">
      <c r="A96" s="105"/>
      <c r="B96" s="106"/>
      <c r="C96" s="75"/>
      <c r="D96" s="107"/>
      <c r="E96" s="107"/>
      <c r="F96" s="107"/>
      <c r="G96" s="107"/>
    </row>
    <row r="97" spans="1:7" x14ac:dyDescent="0.25">
      <c r="A97" s="105"/>
      <c r="B97" s="106"/>
      <c r="C97" s="75"/>
      <c r="D97" s="107"/>
      <c r="E97" s="107"/>
      <c r="F97" s="107"/>
      <c r="G97" s="107"/>
    </row>
    <row r="98" spans="1:7" x14ac:dyDescent="0.25">
      <c r="A98" s="105"/>
      <c r="B98" s="106"/>
      <c r="C98" s="75"/>
      <c r="D98" s="107"/>
      <c r="E98" s="107"/>
      <c r="F98" s="107"/>
      <c r="G98" s="107"/>
    </row>
    <row r="99" spans="1:7" x14ac:dyDescent="0.25">
      <c r="A99" s="105"/>
      <c r="B99" s="106"/>
      <c r="C99" s="75"/>
      <c r="D99" s="107"/>
      <c r="E99" s="107"/>
      <c r="F99" s="107"/>
      <c r="G99" s="107"/>
    </row>
    <row r="100" spans="1:7" x14ac:dyDescent="0.25">
      <c r="A100" s="105"/>
      <c r="B100" s="106"/>
      <c r="C100" s="75"/>
      <c r="D100" s="107"/>
      <c r="E100" s="107"/>
      <c r="F100" s="107"/>
      <c r="G100" s="107"/>
    </row>
    <row r="101" spans="1:7" x14ac:dyDescent="0.25">
      <c r="A101" s="105"/>
      <c r="B101" s="106"/>
      <c r="C101" s="75"/>
      <c r="D101" s="107"/>
      <c r="E101" s="107"/>
      <c r="F101" s="107"/>
      <c r="G101" s="107"/>
    </row>
    <row r="102" spans="1:7" x14ac:dyDescent="0.25">
      <c r="A102" s="105"/>
      <c r="B102" s="106"/>
      <c r="C102" s="75"/>
      <c r="D102" s="107"/>
      <c r="E102" s="107"/>
      <c r="F102" s="107"/>
      <c r="G102" s="107"/>
    </row>
    <row r="103" spans="1:7" x14ac:dyDescent="0.25">
      <c r="A103" s="105"/>
      <c r="B103" s="106"/>
      <c r="C103" s="75"/>
      <c r="D103" s="107"/>
      <c r="E103" s="107"/>
      <c r="F103" s="107"/>
      <c r="G103" s="107"/>
    </row>
    <row r="104" spans="1:7" x14ac:dyDescent="0.25">
      <c r="A104" s="105"/>
      <c r="B104" s="106"/>
      <c r="C104" s="75"/>
      <c r="D104" s="107"/>
      <c r="E104" s="107"/>
      <c r="F104" s="107"/>
      <c r="G104" s="107"/>
    </row>
    <row r="105" spans="1:7" x14ac:dyDescent="0.25">
      <c r="A105" s="105"/>
      <c r="B105" s="106"/>
      <c r="C105" s="75"/>
      <c r="D105" s="107"/>
      <c r="E105" s="107"/>
      <c r="F105" s="107"/>
      <c r="G105" s="107"/>
    </row>
    <row r="106" spans="1:7" x14ac:dyDescent="0.25">
      <c r="A106" s="105"/>
      <c r="B106" s="106"/>
      <c r="C106" s="75"/>
      <c r="D106" s="107"/>
      <c r="E106" s="107"/>
      <c r="F106" s="107"/>
      <c r="G106" s="107"/>
    </row>
    <row r="107" spans="1:7" x14ac:dyDescent="0.25">
      <c r="A107" s="105"/>
      <c r="B107" s="106"/>
      <c r="C107" s="75"/>
      <c r="D107" s="107"/>
      <c r="E107" s="107"/>
      <c r="F107" s="107"/>
      <c r="G107" s="107"/>
    </row>
    <row r="108" spans="1:7" x14ac:dyDescent="0.25">
      <c r="A108" s="105"/>
      <c r="B108" s="106"/>
      <c r="C108" s="75"/>
      <c r="D108" s="107"/>
      <c r="E108" s="107"/>
      <c r="F108" s="107"/>
      <c r="G108" s="107"/>
    </row>
    <row r="109" spans="1:7" x14ac:dyDescent="0.25">
      <c r="A109" s="105"/>
      <c r="B109" s="106"/>
      <c r="C109" s="75"/>
      <c r="D109" s="107"/>
      <c r="E109" s="107"/>
      <c r="F109" s="107"/>
      <c r="G109" s="107"/>
    </row>
    <row r="110" spans="1:7" x14ac:dyDescent="0.25">
      <c r="A110" s="105"/>
      <c r="B110" s="106"/>
      <c r="C110" s="75"/>
      <c r="D110" s="107"/>
      <c r="E110" s="107"/>
      <c r="F110" s="107"/>
      <c r="G110" s="107"/>
    </row>
    <row r="111" spans="1:7" x14ac:dyDescent="0.25">
      <c r="A111" s="105"/>
      <c r="B111" s="106"/>
      <c r="C111" s="75"/>
      <c r="D111" s="107"/>
      <c r="E111" s="107"/>
      <c r="F111" s="107"/>
      <c r="G111" s="107"/>
    </row>
    <row r="112" spans="1:7" x14ac:dyDescent="0.25">
      <c r="A112" s="105"/>
      <c r="B112" s="106"/>
      <c r="C112" s="75"/>
      <c r="D112" s="107"/>
      <c r="E112" s="107"/>
      <c r="F112" s="107"/>
      <c r="G112" s="107"/>
    </row>
    <row r="113" spans="1:7" x14ac:dyDescent="0.25">
      <c r="A113" s="105"/>
      <c r="B113" s="106"/>
      <c r="C113" s="75"/>
      <c r="D113" s="107"/>
      <c r="E113" s="107"/>
      <c r="F113" s="107"/>
      <c r="G113" s="107"/>
    </row>
    <row r="114" spans="1:7" x14ac:dyDescent="0.25">
      <c r="A114" s="105"/>
      <c r="B114" s="106"/>
      <c r="C114" s="75"/>
      <c r="D114" s="107"/>
      <c r="E114" s="107"/>
      <c r="F114" s="107"/>
      <c r="G114" s="107"/>
    </row>
    <row r="115" spans="1:7" x14ac:dyDescent="0.25">
      <c r="A115" s="105"/>
      <c r="B115" s="106"/>
      <c r="C115" s="75"/>
      <c r="D115" s="107"/>
      <c r="E115" s="107"/>
      <c r="F115" s="107"/>
      <c r="G115" s="107"/>
    </row>
    <row r="116" spans="1:7" x14ac:dyDescent="0.25">
      <c r="A116" s="105"/>
      <c r="B116" s="106"/>
      <c r="C116" s="75"/>
      <c r="D116" s="107"/>
      <c r="E116" s="107"/>
      <c r="F116" s="107"/>
      <c r="G116" s="107"/>
    </row>
    <row r="117" spans="1:7" x14ac:dyDescent="0.25">
      <c r="A117" s="105"/>
      <c r="B117" s="106"/>
      <c r="C117" s="75"/>
      <c r="D117" s="107"/>
      <c r="E117" s="107"/>
      <c r="F117" s="107"/>
      <c r="G117" s="107"/>
    </row>
    <row r="118" spans="1:7" x14ac:dyDescent="0.25">
      <c r="A118" s="105"/>
      <c r="B118" s="106"/>
      <c r="C118" s="75"/>
      <c r="D118" s="107"/>
      <c r="E118" s="107"/>
      <c r="F118" s="107"/>
      <c r="G118" s="107"/>
    </row>
    <row r="119" spans="1:7" x14ac:dyDescent="0.25">
      <c r="A119" s="105"/>
      <c r="B119" s="106"/>
      <c r="C119" s="75"/>
      <c r="D119" s="107"/>
      <c r="E119" s="107"/>
      <c r="F119" s="107"/>
      <c r="G119" s="107"/>
    </row>
    <row r="120" spans="1:7" x14ac:dyDescent="0.25">
      <c r="A120" s="105"/>
      <c r="B120" s="106"/>
      <c r="C120" s="75"/>
      <c r="D120" s="107"/>
      <c r="E120" s="107"/>
      <c r="F120" s="107"/>
      <c r="G120" s="107"/>
    </row>
    <row r="121" spans="1:7" x14ac:dyDescent="0.25">
      <c r="A121" s="105"/>
      <c r="B121" s="106"/>
      <c r="C121" s="75"/>
      <c r="D121" s="107"/>
      <c r="E121" s="107"/>
      <c r="F121" s="107"/>
      <c r="G121" s="10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2846-C86C-4B47-8E21-DF1A634BD7CB}">
  <dimension ref="A1:IV121"/>
  <sheetViews>
    <sheetView workbookViewId="0">
      <selection activeCell="N21" sqref="N21"/>
    </sheetView>
  </sheetViews>
  <sheetFormatPr defaultRowHeight="15" x14ac:dyDescent="0.25"/>
  <cols>
    <col min="1" max="1" width="9.140625" style="68"/>
    <col min="2" max="2" width="7.85546875" style="68" customWidth="1"/>
    <col min="3" max="3" width="14.5703125" style="68" customWidth="1"/>
    <col min="4" max="4" width="14.42578125" style="68" customWidth="1"/>
    <col min="5" max="7" width="14.5703125" style="68" customWidth="1"/>
    <col min="8" max="8" width="9.140625" style="68"/>
    <col min="9" max="9" width="9.42578125" style="68" bestFit="1" customWidth="1"/>
    <col min="10" max="256" width="9.140625" style="68"/>
  </cols>
  <sheetData>
    <row r="1" spans="1:13" x14ac:dyDescent="0.25">
      <c r="A1" s="66"/>
      <c r="B1" s="66"/>
      <c r="C1" s="66"/>
      <c r="D1" s="66"/>
      <c r="E1" s="66"/>
      <c r="F1" s="66"/>
      <c r="G1" s="67"/>
    </row>
    <row r="2" spans="1:13" x14ac:dyDescent="0.25">
      <c r="A2" s="66"/>
      <c r="B2" s="66"/>
      <c r="C2" s="66"/>
      <c r="D2" s="66"/>
      <c r="E2" s="66"/>
      <c r="F2" s="69"/>
      <c r="G2" s="70"/>
    </row>
    <row r="3" spans="1:13" x14ac:dyDescent="0.25">
      <c r="A3" s="66"/>
      <c r="B3" s="66"/>
      <c r="C3" s="66"/>
      <c r="D3" s="66"/>
      <c r="E3" s="66"/>
      <c r="F3" s="69"/>
      <c r="G3" s="70"/>
    </row>
    <row r="4" spans="1:13" ht="21" x14ac:dyDescent="0.35">
      <c r="A4" s="66"/>
      <c r="B4" s="73" t="s">
        <v>64</v>
      </c>
      <c r="C4" s="66"/>
      <c r="D4" s="66"/>
      <c r="E4" s="74"/>
      <c r="F4" s="75"/>
      <c r="G4" s="66"/>
      <c r="K4" s="79"/>
      <c r="L4" s="80"/>
    </row>
    <row r="5" spans="1:13" x14ac:dyDescent="0.25">
      <c r="A5" s="66"/>
      <c r="B5" s="66"/>
      <c r="C5" s="66"/>
      <c r="D5" s="66"/>
      <c r="E5" s="66"/>
      <c r="F5" s="75"/>
      <c r="G5" s="66"/>
      <c r="K5" s="81"/>
      <c r="L5" s="80"/>
    </row>
    <row r="6" spans="1:13" x14ac:dyDescent="0.25">
      <c r="A6" s="66"/>
      <c r="B6" s="82" t="s">
        <v>42</v>
      </c>
      <c r="C6" s="83"/>
      <c r="D6" s="84"/>
      <c r="E6" s="85">
        <v>43831</v>
      </c>
      <c r="F6" s="86"/>
      <c r="G6" s="66"/>
      <c r="K6" s="87"/>
      <c r="L6" s="87"/>
    </row>
    <row r="7" spans="1:13" x14ac:dyDescent="0.25">
      <c r="A7" s="66"/>
      <c r="B7" s="167" t="s">
        <v>43</v>
      </c>
      <c r="C7" s="168"/>
      <c r="D7" s="169"/>
      <c r="E7" s="168">
        <v>36</v>
      </c>
      <c r="F7" s="92" t="s">
        <v>44</v>
      </c>
      <c r="G7" s="66"/>
      <c r="K7" s="93"/>
      <c r="L7" s="93"/>
    </row>
    <row r="8" spans="1:13" x14ac:dyDescent="0.25">
      <c r="A8" s="66"/>
      <c r="B8" s="88" t="s">
        <v>57</v>
      </c>
      <c r="C8" s="89"/>
      <c r="E8" s="99">
        <v>8946.27</v>
      </c>
      <c r="F8" s="92" t="s">
        <v>45</v>
      </c>
      <c r="G8" s="66"/>
      <c r="K8" s="93"/>
      <c r="L8" s="93"/>
    </row>
    <row r="9" spans="1:13" x14ac:dyDescent="0.25">
      <c r="A9" s="66"/>
      <c r="B9" s="88" t="s">
        <v>47</v>
      </c>
      <c r="C9" s="89"/>
      <c r="D9" s="90"/>
      <c r="E9" s="97">
        <v>1</v>
      </c>
      <c r="F9" s="92"/>
      <c r="G9" s="66"/>
      <c r="I9" s="160"/>
      <c r="K9" s="98"/>
      <c r="L9" s="98"/>
    </row>
    <row r="10" spans="1:13" x14ac:dyDescent="0.25">
      <c r="A10" s="66"/>
      <c r="B10" s="88" t="s">
        <v>48</v>
      </c>
      <c r="C10" s="89"/>
      <c r="D10" s="94">
        <f>E6-1</f>
        <v>43830</v>
      </c>
      <c r="E10" s="99">
        <f>E8</f>
        <v>8946.27</v>
      </c>
      <c r="F10" s="92" t="s">
        <v>45</v>
      </c>
      <c r="G10" s="66"/>
      <c r="I10" s="161"/>
      <c r="K10" s="98"/>
      <c r="L10" s="98"/>
    </row>
    <row r="11" spans="1:13" x14ac:dyDescent="0.25">
      <c r="A11" s="66"/>
      <c r="B11" s="88" t="s">
        <v>49</v>
      </c>
      <c r="C11" s="89"/>
      <c r="D11" s="94">
        <f>EDATE(D10,E7)</f>
        <v>44926</v>
      </c>
      <c r="E11" s="99">
        <v>0</v>
      </c>
      <c r="F11" s="92" t="s">
        <v>45</v>
      </c>
      <c r="G11" s="66"/>
      <c r="I11" s="161"/>
      <c r="K11" s="93"/>
      <c r="L11" s="93"/>
      <c r="M11" s="98"/>
    </row>
    <row r="12" spans="1:13" x14ac:dyDescent="0.25">
      <c r="A12" s="66"/>
      <c r="B12" s="163" t="s">
        <v>58</v>
      </c>
      <c r="C12" s="164"/>
      <c r="D12" s="166"/>
      <c r="E12" s="165">
        <v>4.3999999999999997E-2</v>
      </c>
      <c r="F12" s="101"/>
      <c r="G12" s="102"/>
      <c r="K12" s="93"/>
      <c r="L12" s="93"/>
      <c r="M12" s="98"/>
    </row>
    <row r="13" spans="1:13" x14ac:dyDescent="0.25">
      <c r="A13" s="66"/>
      <c r="B13" s="91"/>
      <c r="C13" s="89"/>
      <c r="E13" s="103"/>
      <c r="F13" s="91"/>
      <c r="G13" s="102"/>
      <c r="K13" s="93"/>
      <c r="L13" s="93"/>
      <c r="M13" s="98"/>
    </row>
    <row r="14" spans="1:13" x14ac:dyDescent="0.25">
      <c r="K14" s="93"/>
      <c r="L14" s="93"/>
      <c r="M14" s="98"/>
    </row>
    <row r="15" spans="1:13" ht="15.75" thickBot="1" x14ac:dyDescent="0.3">
      <c r="A15" s="104" t="s">
        <v>50</v>
      </c>
      <c r="B15" s="104" t="s">
        <v>51</v>
      </c>
      <c r="C15" s="104" t="s">
        <v>52</v>
      </c>
      <c r="D15" s="104" t="s">
        <v>53</v>
      </c>
      <c r="E15" s="104" t="s">
        <v>54</v>
      </c>
      <c r="F15" s="104" t="s">
        <v>55</v>
      </c>
      <c r="G15" s="104" t="s">
        <v>56</v>
      </c>
      <c r="K15" s="93"/>
      <c r="L15" s="93"/>
      <c r="M15" s="98"/>
    </row>
    <row r="16" spans="1:13" x14ac:dyDescent="0.25">
      <c r="A16" s="105">
        <f>E6</f>
        <v>43831</v>
      </c>
      <c r="B16" s="106">
        <v>1</v>
      </c>
      <c r="C16" s="75">
        <f>E10</f>
        <v>8946.27</v>
      </c>
      <c r="D16" s="107">
        <f>ROUND(C16*$E$12/12,3)</f>
        <v>32.802999999999997</v>
      </c>
      <c r="E16" s="107">
        <f>PPMT($E$12/12,B16,$E$7,-$E$10,$E$11,0)</f>
        <v>232.92139297886746</v>
      </c>
      <c r="F16" s="107">
        <f>ROUND(PMT($E$12/12,E7,-E10,E11),3)</f>
        <v>265.72399999999999</v>
      </c>
      <c r="G16" s="107">
        <f>ROUND(C16-E16,3)</f>
        <v>8713.3490000000002</v>
      </c>
      <c r="K16" s="93"/>
      <c r="L16" s="93"/>
      <c r="M16" s="98"/>
    </row>
    <row r="17" spans="1:13" x14ac:dyDescent="0.25">
      <c r="A17" s="105">
        <f>EDATE(A16,1)</f>
        <v>43862</v>
      </c>
      <c r="B17" s="106">
        <v>2</v>
      </c>
      <c r="C17" s="75">
        <f>G16</f>
        <v>8713.3490000000002</v>
      </c>
      <c r="D17" s="107">
        <f t="shared" ref="D17:D51" si="0">ROUND(C17*$E$12/12,3)</f>
        <v>31.949000000000002</v>
      </c>
      <c r="E17" s="107">
        <f t="shared" ref="E17:E51" si="1">PPMT($E$12/12,B17,$E$7,-$E$10,$E$11,0)</f>
        <v>233.77543808645663</v>
      </c>
      <c r="F17" s="107">
        <f>F16</f>
        <v>265.72399999999999</v>
      </c>
      <c r="G17" s="107">
        <f t="shared" ref="G17:G51" si="2">ROUND(C17-E17,3)</f>
        <v>8479.5740000000005</v>
      </c>
      <c r="K17" s="93"/>
      <c r="L17" s="93"/>
      <c r="M17" s="98"/>
    </row>
    <row r="18" spans="1:13" x14ac:dyDescent="0.25">
      <c r="A18" s="105">
        <f>EDATE(A17,1)</f>
        <v>43891</v>
      </c>
      <c r="B18" s="106">
        <v>3</v>
      </c>
      <c r="C18" s="75">
        <f>G17</f>
        <v>8479.5740000000005</v>
      </c>
      <c r="D18" s="107">
        <f t="shared" si="0"/>
        <v>31.091999999999999</v>
      </c>
      <c r="E18" s="107">
        <f t="shared" si="1"/>
        <v>234.63261469277364</v>
      </c>
      <c r="F18" s="107">
        <f t="shared" ref="F18:F51" si="3">F17</f>
        <v>265.72399999999999</v>
      </c>
      <c r="G18" s="107">
        <f t="shared" si="2"/>
        <v>8244.9410000000007</v>
      </c>
      <c r="K18" s="93"/>
      <c r="L18" s="93"/>
      <c r="M18" s="98"/>
    </row>
    <row r="19" spans="1:13" x14ac:dyDescent="0.25">
      <c r="A19" s="105">
        <f t="shared" ref="A19:A51" si="4">EDATE(A18,1)</f>
        <v>43922</v>
      </c>
      <c r="B19" s="106">
        <v>4</v>
      </c>
      <c r="C19" s="75">
        <f t="shared" ref="C19:C51" si="5">G18</f>
        <v>8244.9410000000007</v>
      </c>
      <c r="D19" s="107">
        <f t="shared" si="0"/>
        <v>30.231000000000002</v>
      </c>
      <c r="E19" s="107">
        <f t="shared" si="1"/>
        <v>235.49293427998049</v>
      </c>
      <c r="F19" s="107">
        <f t="shared" si="3"/>
        <v>265.72399999999999</v>
      </c>
      <c r="G19" s="107">
        <f t="shared" si="2"/>
        <v>8009.4480000000003</v>
      </c>
      <c r="K19" s="93"/>
      <c r="L19" s="93"/>
      <c r="M19" s="98"/>
    </row>
    <row r="20" spans="1:13" x14ac:dyDescent="0.25">
      <c r="A20" s="105">
        <f t="shared" si="4"/>
        <v>43952</v>
      </c>
      <c r="B20" s="106">
        <v>5</v>
      </c>
      <c r="C20" s="75">
        <f t="shared" si="5"/>
        <v>8009.4480000000003</v>
      </c>
      <c r="D20" s="107">
        <f t="shared" si="0"/>
        <v>29.367999999999999</v>
      </c>
      <c r="E20" s="107">
        <f t="shared" si="1"/>
        <v>236.35640837234041</v>
      </c>
      <c r="F20" s="107">
        <f t="shared" si="3"/>
        <v>265.72399999999999</v>
      </c>
      <c r="G20" s="107">
        <f t="shared" si="2"/>
        <v>7773.0919999999996</v>
      </c>
      <c r="K20" s="93"/>
      <c r="L20" s="93"/>
      <c r="M20" s="98"/>
    </row>
    <row r="21" spans="1:13" x14ac:dyDescent="0.25">
      <c r="A21" s="105">
        <f t="shared" si="4"/>
        <v>43983</v>
      </c>
      <c r="B21" s="106">
        <v>6</v>
      </c>
      <c r="C21" s="75">
        <f t="shared" si="5"/>
        <v>7773.0919999999996</v>
      </c>
      <c r="D21" s="107">
        <f t="shared" si="0"/>
        <v>28.501000000000001</v>
      </c>
      <c r="E21" s="107">
        <f t="shared" si="1"/>
        <v>237.22304853637232</v>
      </c>
      <c r="F21" s="107">
        <f t="shared" si="3"/>
        <v>265.72399999999999</v>
      </c>
      <c r="G21" s="107">
        <f t="shared" si="2"/>
        <v>7535.8689999999997</v>
      </c>
      <c r="K21" s="93"/>
      <c r="L21" s="93"/>
      <c r="M21" s="98"/>
    </row>
    <row r="22" spans="1:13" x14ac:dyDescent="0.25">
      <c r="A22" s="105">
        <f t="shared" si="4"/>
        <v>44013</v>
      </c>
      <c r="B22" s="106">
        <v>7</v>
      </c>
      <c r="C22" s="75">
        <f t="shared" si="5"/>
        <v>7535.8689999999997</v>
      </c>
      <c r="D22" s="107">
        <f t="shared" si="0"/>
        <v>27.632000000000001</v>
      </c>
      <c r="E22" s="107">
        <f t="shared" si="1"/>
        <v>238.09286638100568</v>
      </c>
      <c r="F22" s="107">
        <f t="shared" si="3"/>
        <v>265.72399999999999</v>
      </c>
      <c r="G22" s="107">
        <f t="shared" si="2"/>
        <v>7297.7759999999998</v>
      </c>
      <c r="K22" s="93"/>
      <c r="L22" s="93"/>
      <c r="M22" s="98"/>
    </row>
    <row r="23" spans="1:13" x14ac:dyDescent="0.25">
      <c r="A23" s="105">
        <f>EDATE(A22,1)</f>
        <v>44044</v>
      </c>
      <c r="B23" s="106">
        <v>8</v>
      </c>
      <c r="C23" s="75">
        <f t="shared" si="5"/>
        <v>7297.7759999999998</v>
      </c>
      <c r="D23" s="107">
        <f t="shared" si="0"/>
        <v>26.759</v>
      </c>
      <c r="E23" s="107">
        <f t="shared" si="1"/>
        <v>238.96587355773605</v>
      </c>
      <c r="F23" s="107">
        <f t="shared" si="3"/>
        <v>265.72399999999999</v>
      </c>
      <c r="G23" s="107">
        <f t="shared" si="2"/>
        <v>7058.81</v>
      </c>
      <c r="K23" s="93"/>
      <c r="L23" s="93"/>
      <c r="M23" s="98"/>
    </row>
    <row r="24" spans="1:13" x14ac:dyDescent="0.25">
      <c r="A24" s="105">
        <f t="shared" si="4"/>
        <v>44075</v>
      </c>
      <c r="B24" s="106">
        <v>9</v>
      </c>
      <c r="C24" s="75">
        <f t="shared" si="5"/>
        <v>7058.81</v>
      </c>
      <c r="D24" s="107">
        <f t="shared" si="0"/>
        <v>25.882000000000001</v>
      </c>
      <c r="E24" s="107">
        <f t="shared" si="1"/>
        <v>239.84208176078107</v>
      </c>
      <c r="F24" s="107">
        <f t="shared" si="3"/>
        <v>265.72399999999999</v>
      </c>
      <c r="G24" s="107">
        <f t="shared" si="2"/>
        <v>6818.9679999999998</v>
      </c>
      <c r="K24" s="93"/>
      <c r="L24" s="93"/>
      <c r="M24" s="98"/>
    </row>
    <row r="25" spans="1:13" x14ac:dyDescent="0.25">
      <c r="A25" s="105">
        <f t="shared" si="4"/>
        <v>44105</v>
      </c>
      <c r="B25" s="106">
        <v>10</v>
      </c>
      <c r="C25" s="75">
        <f t="shared" si="5"/>
        <v>6818.9679999999998</v>
      </c>
      <c r="D25" s="107">
        <f t="shared" si="0"/>
        <v>25.003</v>
      </c>
      <c r="E25" s="107">
        <f t="shared" si="1"/>
        <v>240.72150272723729</v>
      </c>
      <c r="F25" s="107">
        <f t="shared" si="3"/>
        <v>265.72399999999999</v>
      </c>
      <c r="G25" s="107">
        <f t="shared" si="2"/>
        <v>6578.2460000000001</v>
      </c>
      <c r="K25" s="93"/>
      <c r="L25" s="93"/>
      <c r="M25" s="98"/>
    </row>
    <row r="26" spans="1:13" x14ac:dyDescent="0.25">
      <c r="A26" s="105">
        <f t="shared" si="4"/>
        <v>44136</v>
      </c>
      <c r="B26" s="106">
        <v>11</v>
      </c>
      <c r="C26" s="75">
        <f t="shared" si="5"/>
        <v>6578.2460000000001</v>
      </c>
      <c r="D26" s="107">
        <f t="shared" si="0"/>
        <v>24.12</v>
      </c>
      <c r="E26" s="107">
        <f t="shared" si="1"/>
        <v>241.60414823723715</v>
      </c>
      <c r="F26" s="107">
        <f t="shared" si="3"/>
        <v>265.72399999999999</v>
      </c>
      <c r="G26" s="107">
        <f t="shared" si="2"/>
        <v>6336.6419999999998</v>
      </c>
      <c r="K26" s="90"/>
      <c r="L26" s="90"/>
      <c r="M26" s="90"/>
    </row>
    <row r="27" spans="1:13" x14ac:dyDescent="0.25">
      <c r="A27" s="105">
        <f t="shared" si="4"/>
        <v>44166</v>
      </c>
      <c r="B27" s="106">
        <v>12</v>
      </c>
      <c r="C27" s="75">
        <f t="shared" si="5"/>
        <v>6336.6419999999998</v>
      </c>
      <c r="D27" s="107">
        <f t="shared" si="0"/>
        <v>23.234000000000002</v>
      </c>
      <c r="E27" s="107">
        <f t="shared" si="1"/>
        <v>242.49003011410704</v>
      </c>
      <c r="F27" s="107">
        <f t="shared" si="3"/>
        <v>265.72399999999999</v>
      </c>
      <c r="G27" s="107">
        <f t="shared" si="2"/>
        <v>6094.152</v>
      </c>
    </row>
    <row r="28" spans="1:13" x14ac:dyDescent="0.25">
      <c r="A28" s="105">
        <f t="shared" si="4"/>
        <v>44197</v>
      </c>
      <c r="B28" s="106">
        <v>13</v>
      </c>
      <c r="C28" s="75">
        <f t="shared" si="5"/>
        <v>6094.152</v>
      </c>
      <c r="D28" s="107">
        <f t="shared" si="0"/>
        <v>22.344999999999999</v>
      </c>
      <c r="E28" s="107">
        <f t="shared" si="1"/>
        <v>243.37916022452541</v>
      </c>
      <c r="F28" s="107">
        <f t="shared" si="3"/>
        <v>265.72399999999999</v>
      </c>
      <c r="G28" s="107">
        <f t="shared" si="2"/>
        <v>5850.7730000000001</v>
      </c>
    </row>
    <row r="29" spans="1:13" x14ac:dyDescent="0.25">
      <c r="A29" s="105">
        <f t="shared" si="4"/>
        <v>44228</v>
      </c>
      <c r="B29" s="106">
        <v>14</v>
      </c>
      <c r="C29" s="75">
        <f t="shared" si="5"/>
        <v>5850.7730000000001</v>
      </c>
      <c r="D29" s="107">
        <f t="shared" si="0"/>
        <v>21.452999999999999</v>
      </c>
      <c r="E29" s="107">
        <f t="shared" si="1"/>
        <v>244.27155047868203</v>
      </c>
      <c r="F29" s="107">
        <f t="shared" si="3"/>
        <v>265.72399999999999</v>
      </c>
      <c r="G29" s="107">
        <f t="shared" si="2"/>
        <v>5606.5010000000002</v>
      </c>
    </row>
    <row r="30" spans="1:13" x14ac:dyDescent="0.25">
      <c r="A30" s="105">
        <f t="shared" si="4"/>
        <v>44256</v>
      </c>
      <c r="B30" s="106">
        <v>15</v>
      </c>
      <c r="C30" s="75">
        <f t="shared" si="5"/>
        <v>5606.5010000000002</v>
      </c>
      <c r="D30" s="107">
        <f t="shared" si="0"/>
        <v>20.556999999999999</v>
      </c>
      <c r="E30" s="107">
        <f t="shared" si="1"/>
        <v>245.16721283043717</v>
      </c>
      <c r="F30" s="107">
        <f t="shared" si="3"/>
        <v>265.72399999999999</v>
      </c>
      <c r="G30" s="107">
        <f t="shared" si="2"/>
        <v>5361.3339999999998</v>
      </c>
    </row>
    <row r="31" spans="1:13" x14ac:dyDescent="0.25">
      <c r="A31" s="105">
        <f t="shared" si="4"/>
        <v>44287</v>
      </c>
      <c r="B31" s="106">
        <v>16</v>
      </c>
      <c r="C31" s="75">
        <f t="shared" si="5"/>
        <v>5361.3339999999998</v>
      </c>
      <c r="D31" s="107">
        <f t="shared" si="0"/>
        <v>19.658000000000001</v>
      </c>
      <c r="E31" s="107">
        <f t="shared" si="1"/>
        <v>246.06615927748209</v>
      </c>
      <c r="F31" s="107">
        <f t="shared" si="3"/>
        <v>265.72399999999999</v>
      </c>
      <c r="G31" s="107">
        <f t="shared" si="2"/>
        <v>5115.268</v>
      </c>
    </row>
    <row r="32" spans="1:13" x14ac:dyDescent="0.25">
      <c r="A32" s="105">
        <f t="shared" si="4"/>
        <v>44317</v>
      </c>
      <c r="B32" s="106">
        <v>17</v>
      </c>
      <c r="C32" s="75">
        <f t="shared" si="5"/>
        <v>5115.268</v>
      </c>
      <c r="D32" s="107">
        <f t="shared" si="0"/>
        <v>18.756</v>
      </c>
      <c r="E32" s="107">
        <f t="shared" si="1"/>
        <v>246.96840186149956</v>
      </c>
      <c r="F32" s="107">
        <f t="shared" si="3"/>
        <v>265.72399999999999</v>
      </c>
      <c r="G32" s="107">
        <f t="shared" si="2"/>
        <v>4868.3</v>
      </c>
    </row>
    <row r="33" spans="1:7" x14ac:dyDescent="0.25">
      <c r="A33" s="105">
        <f t="shared" si="4"/>
        <v>44348</v>
      </c>
      <c r="B33" s="106">
        <v>18</v>
      </c>
      <c r="C33" s="75">
        <f t="shared" si="5"/>
        <v>4868.3</v>
      </c>
      <c r="D33" s="107">
        <f t="shared" si="0"/>
        <v>17.850000000000001</v>
      </c>
      <c r="E33" s="107">
        <f t="shared" si="1"/>
        <v>247.87395266832507</v>
      </c>
      <c r="F33" s="107">
        <f t="shared" si="3"/>
        <v>265.72399999999999</v>
      </c>
      <c r="G33" s="107">
        <f t="shared" si="2"/>
        <v>4620.4260000000004</v>
      </c>
    </row>
    <row r="34" spans="1:7" x14ac:dyDescent="0.25">
      <c r="A34" s="105">
        <f t="shared" si="4"/>
        <v>44378</v>
      </c>
      <c r="B34" s="106">
        <v>19</v>
      </c>
      <c r="C34" s="75">
        <f t="shared" si="5"/>
        <v>4620.4260000000004</v>
      </c>
      <c r="D34" s="107">
        <f t="shared" si="0"/>
        <v>16.942</v>
      </c>
      <c r="E34" s="107">
        <f t="shared" si="1"/>
        <v>248.78282382810892</v>
      </c>
      <c r="F34" s="107">
        <f t="shared" si="3"/>
        <v>265.72399999999999</v>
      </c>
      <c r="G34" s="107">
        <f t="shared" si="2"/>
        <v>4371.643</v>
      </c>
    </row>
    <row r="35" spans="1:7" x14ac:dyDescent="0.25">
      <c r="A35" s="105">
        <f t="shared" si="4"/>
        <v>44409</v>
      </c>
      <c r="B35" s="106">
        <v>20</v>
      </c>
      <c r="C35" s="75">
        <f t="shared" si="5"/>
        <v>4371.643</v>
      </c>
      <c r="D35" s="107">
        <f t="shared" si="0"/>
        <v>16.029</v>
      </c>
      <c r="E35" s="107">
        <f t="shared" si="1"/>
        <v>249.69502751547864</v>
      </c>
      <c r="F35" s="107">
        <f t="shared" si="3"/>
        <v>265.72399999999999</v>
      </c>
      <c r="G35" s="107">
        <f t="shared" si="2"/>
        <v>4121.9480000000003</v>
      </c>
    </row>
    <row r="36" spans="1:7" x14ac:dyDescent="0.25">
      <c r="A36" s="105">
        <f t="shared" si="4"/>
        <v>44440</v>
      </c>
      <c r="B36" s="106">
        <v>21</v>
      </c>
      <c r="C36" s="75">
        <f t="shared" si="5"/>
        <v>4121.9480000000003</v>
      </c>
      <c r="D36" s="107">
        <f t="shared" si="0"/>
        <v>15.114000000000001</v>
      </c>
      <c r="E36" s="107">
        <f t="shared" si="1"/>
        <v>250.61057594970202</v>
      </c>
      <c r="F36" s="107">
        <f t="shared" si="3"/>
        <v>265.72399999999999</v>
      </c>
      <c r="G36" s="107">
        <f t="shared" si="2"/>
        <v>3871.337</v>
      </c>
    </row>
    <row r="37" spans="1:7" x14ac:dyDescent="0.25">
      <c r="A37" s="105">
        <f t="shared" si="4"/>
        <v>44470</v>
      </c>
      <c r="B37" s="106">
        <v>22</v>
      </c>
      <c r="C37" s="75">
        <f t="shared" si="5"/>
        <v>3871.337</v>
      </c>
      <c r="D37" s="107">
        <f t="shared" si="0"/>
        <v>14.195</v>
      </c>
      <c r="E37" s="107">
        <f t="shared" si="1"/>
        <v>251.52948139485096</v>
      </c>
      <c r="F37" s="107">
        <f t="shared" si="3"/>
        <v>265.72399999999999</v>
      </c>
      <c r="G37" s="107">
        <f t="shared" si="2"/>
        <v>3619.808</v>
      </c>
    </row>
    <row r="38" spans="1:7" x14ac:dyDescent="0.25">
      <c r="A38" s="105">
        <f t="shared" si="4"/>
        <v>44501</v>
      </c>
      <c r="B38" s="106">
        <v>23</v>
      </c>
      <c r="C38" s="75">
        <f t="shared" si="5"/>
        <v>3619.808</v>
      </c>
      <c r="D38" s="107">
        <f t="shared" si="0"/>
        <v>13.273</v>
      </c>
      <c r="E38" s="107">
        <f t="shared" si="1"/>
        <v>252.45175615996544</v>
      </c>
      <c r="F38" s="107">
        <f t="shared" si="3"/>
        <v>265.72399999999999</v>
      </c>
      <c r="G38" s="107">
        <f t="shared" si="2"/>
        <v>3367.3560000000002</v>
      </c>
    </row>
    <row r="39" spans="1:7" x14ac:dyDescent="0.25">
      <c r="A39" s="105">
        <f t="shared" si="4"/>
        <v>44531</v>
      </c>
      <c r="B39" s="106">
        <v>24</v>
      </c>
      <c r="C39" s="75">
        <f t="shared" si="5"/>
        <v>3367.3560000000002</v>
      </c>
      <c r="D39" s="107">
        <f t="shared" si="0"/>
        <v>12.347</v>
      </c>
      <c r="E39" s="107">
        <f t="shared" si="1"/>
        <v>253.37741259921859</v>
      </c>
      <c r="F39" s="107">
        <f t="shared" si="3"/>
        <v>265.72399999999999</v>
      </c>
      <c r="G39" s="107">
        <f t="shared" si="2"/>
        <v>3113.9789999999998</v>
      </c>
    </row>
    <row r="40" spans="1:7" x14ac:dyDescent="0.25">
      <c r="A40" s="105">
        <f t="shared" si="4"/>
        <v>44562</v>
      </c>
      <c r="B40" s="106">
        <v>25</v>
      </c>
      <c r="C40" s="75">
        <f t="shared" si="5"/>
        <v>3113.9789999999998</v>
      </c>
      <c r="D40" s="107">
        <f t="shared" si="0"/>
        <v>11.417999999999999</v>
      </c>
      <c r="E40" s="107">
        <f t="shared" si="1"/>
        <v>254.30646311208241</v>
      </c>
      <c r="F40" s="107">
        <f t="shared" si="3"/>
        <v>265.72399999999999</v>
      </c>
      <c r="G40" s="107">
        <f t="shared" si="2"/>
        <v>2859.6729999999998</v>
      </c>
    </row>
    <row r="41" spans="1:7" x14ac:dyDescent="0.25">
      <c r="A41" s="105">
        <f t="shared" si="4"/>
        <v>44593</v>
      </c>
      <c r="B41" s="106">
        <v>26</v>
      </c>
      <c r="C41" s="75">
        <f t="shared" si="5"/>
        <v>2859.6729999999998</v>
      </c>
      <c r="D41" s="107">
        <f t="shared" si="0"/>
        <v>10.484999999999999</v>
      </c>
      <c r="E41" s="107">
        <f t="shared" si="1"/>
        <v>255.23892014349343</v>
      </c>
      <c r="F41" s="107">
        <f t="shared" si="3"/>
        <v>265.72399999999999</v>
      </c>
      <c r="G41" s="107">
        <f t="shared" si="2"/>
        <v>2604.4340000000002</v>
      </c>
    </row>
    <row r="42" spans="1:7" x14ac:dyDescent="0.25">
      <c r="A42" s="105">
        <f t="shared" si="4"/>
        <v>44621</v>
      </c>
      <c r="B42" s="106">
        <v>27</v>
      </c>
      <c r="C42" s="75">
        <f t="shared" si="5"/>
        <v>2604.4340000000002</v>
      </c>
      <c r="D42" s="107">
        <f t="shared" si="0"/>
        <v>9.5500000000000007</v>
      </c>
      <c r="E42" s="107">
        <f t="shared" si="1"/>
        <v>256.17479618401956</v>
      </c>
      <c r="F42" s="107">
        <f t="shared" si="3"/>
        <v>265.72399999999999</v>
      </c>
      <c r="G42" s="107">
        <f t="shared" si="2"/>
        <v>2348.259</v>
      </c>
    </row>
    <row r="43" spans="1:7" x14ac:dyDescent="0.25">
      <c r="A43" s="105">
        <f t="shared" si="4"/>
        <v>44652</v>
      </c>
      <c r="B43" s="106">
        <v>28</v>
      </c>
      <c r="C43" s="75">
        <f t="shared" si="5"/>
        <v>2348.259</v>
      </c>
      <c r="D43" s="107">
        <f t="shared" si="0"/>
        <v>8.61</v>
      </c>
      <c r="E43" s="107">
        <f t="shared" si="1"/>
        <v>257.11410377002761</v>
      </c>
      <c r="F43" s="107">
        <f t="shared" si="3"/>
        <v>265.72399999999999</v>
      </c>
      <c r="G43" s="107">
        <f t="shared" si="2"/>
        <v>2091.145</v>
      </c>
    </row>
    <row r="44" spans="1:7" x14ac:dyDescent="0.25">
      <c r="A44" s="105">
        <f t="shared" si="4"/>
        <v>44682</v>
      </c>
      <c r="B44" s="106">
        <v>29</v>
      </c>
      <c r="C44" s="75">
        <f t="shared" si="5"/>
        <v>2091.145</v>
      </c>
      <c r="D44" s="107">
        <f t="shared" si="0"/>
        <v>7.6680000000000001</v>
      </c>
      <c r="E44" s="107">
        <f t="shared" si="1"/>
        <v>258.05685548385105</v>
      </c>
      <c r="F44" s="107">
        <f t="shared" si="3"/>
        <v>265.72399999999999</v>
      </c>
      <c r="G44" s="107">
        <f t="shared" si="2"/>
        <v>1833.088</v>
      </c>
    </row>
    <row r="45" spans="1:7" x14ac:dyDescent="0.25">
      <c r="A45" s="105">
        <f t="shared" si="4"/>
        <v>44713</v>
      </c>
      <c r="B45" s="106">
        <v>30</v>
      </c>
      <c r="C45" s="75">
        <f t="shared" si="5"/>
        <v>1833.088</v>
      </c>
      <c r="D45" s="107">
        <f t="shared" si="0"/>
        <v>6.7210000000000001</v>
      </c>
      <c r="E45" s="107">
        <f t="shared" si="1"/>
        <v>259.00306395395847</v>
      </c>
      <c r="F45" s="107">
        <f t="shared" si="3"/>
        <v>265.72399999999999</v>
      </c>
      <c r="G45" s="107">
        <f t="shared" si="2"/>
        <v>1574.085</v>
      </c>
    </row>
    <row r="46" spans="1:7" x14ac:dyDescent="0.25">
      <c r="A46" s="105">
        <f t="shared" si="4"/>
        <v>44743</v>
      </c>
      <c r="B46" s="106">
        <v>31</v>
      </c>
      <c r="C46" s="75">
        <f t="shared" si="5"/>
        <v>1574.085</v>
      </c>
      <c r="D46" s="107">
        <f t="shared" si="0"/>
        <v>5.7720000000000002</v>
      </c>
      <c r="E46" s="107">
        <f t="shared" si="1"/>
        <v>259.95274185512301</v>
      </c>
      <c r="F46" s="107">
        <f t="shared" si="3"/>
        <v>265.72399999999999</v>
      </c>
      <c r="G46" s="107">
        <f t="shared" si="2"/>
        <v>1314.1320000000001</v>
      </c>
    </row>
    <row r="47" spans="1:7" x14ac:dyDescent="0.25">
      <c r="A47" s="105">
        <f t="shared" si="4"/>
        <v>44774</v>
      </c>
      <c r="B47" s="106">
        <v>32</v>
      </c>
      <c r="C47" s="75">
        <f t="shared" si="5"/>
        <v>1314.1320000000001</v>
      </c>
      <c r="D47" s="107">
        <f t="shared" si="0"/>
        <v>4.8179999999999996</v>
      </c>
      <c r="E47" s="107">
        <f t="shared" si="1"/>
        <v>260.90590190859177</v>
      </c>
      <c r="F47" s="107">
        <f t="shared" si="3"/>
        <v>265.72399999999999</v>
      </c>
      <c r="G47" s="107">
        <f t="shared" si="2"/>
        <v>1053.2260000000001</v>
      </c>
    </row>
    <row r="48" spans="1:7" x14ac:dyDescent="0.25">
      <c r="A48" s="105">
        <f t="shared" si="4"/>
        <v>44805</v>
      </c>
      <c r="B48" s="106">
        <v>33</v>
      </c>
      <c r="C48" s="75">
        <f t="shared" si="5"/>
        <v>1053.2260000000001</v>
      </c>
      <c r="D48" s="107">
        <f t="shared" si="0"/>
        <v>3.8620000000000001</v>
      </c>
      <c r="E48" s="107">
        <f t="shared" si="1"/>
        <v>261.86255688225663</v>
      </c>
      <c r="F48" s="107">
        <f t="shared" si="3"/>
        <v>265.72399999999999</v>
      </c>
      <c r="G48" s="107">
        <f t="shared" si="2"/>
        <v>791.36300000000006</v>
      </c>
    </row>
    <row r="49" spans="1:7" x14ac:dyDescent="0.25">
      <c r="A49" s="105">
        <f t="shared" si="4"/>
        <v>44835</v>
      </c>
      <c r="B49" s="106">
        <v>34</v>
      </c>
      <c r="C49" s="75">
        <f t="shared" si="5"/>
        <v>791.36300000000006</v>
      </c>
      <c r="D49" s="107">
        <f t="shared" si="0"/>
        <v>2.9020000000000001</v>
      </c>
      <c r="E49" s="107">
        <f t="shared" si="1"/>
        <v>262.82271959082493</v>
      </c>
      <c r="F49" s="107">
        <f t="shared" si="3"/>
        <v>265.72399999999999</v>
      </c>
      <c r="G49" s="107">
        <f t="shared" si="2"/>
        <v>528.54</v>
      </c>
    </row>
    <row r="50" spans="1:7" x14ac:dyDescent="0.25">
      <c r="A50" s="105">
        <f t="shared" si="4"/>
        <v>44866</v>
      </c>
      <c r="B50" s="106">
        <v>35</v>
      </c>
      <c r="C50" s="75">
        <f t="shared" si="5"/>
        <v>528.54</v>
      </c>
      <c r="D50" s="107">
        <f t="shared" si="0"/>
        <v>1.9379999999999999</v>
      </c>
      <c r="E50" s="107">
        <f t="shared" si="1"/>
        <v>263.78640289599127</v>
      </c>
      <c r="F50" s="107">
        <f t="shared" si="3"/>
        <v>265.72399999999999</v>
      </c>
      <c r="G50" s="107">
        <f t="shared" si="2"/>
        <v>264.75400000000002</v>
      </c>
    </row>
    <row r="51" spans="1:7" x14ac:dyDescent="0.25">
      <c r="A51" s="105">
        <f t="shared" si="4"/>
        <v>44896</v>
      </c>
      <c r="B51" s="106">
        <v>36</v>
      </c>
      <c r="C51" s="75">
        <f t="shared" si="5"/>
        <v>264.75400000000002</v>
      </c>
      <c r="D51" s="107">
        <f t="shared" si="0"/>
        <v>0.97099999999999997</v>
      </c>
      <c r="E51" s="107">
        <f t="shared" si="1"/>
        <v>264.75361970660992</v>
      </c>
      <c r="F51" s="107">
        <f t="shared" si="3"/>
        <v>265.72399999999999</v>
      </c>
      <c r="G51" s="162">
        <f t="shared" si="2"/>
        <v>0</v>
      </c>
    </row>
    <row r="52" spans="1:7" x14ac:dyDescent="0.25">
      <c r="A52" s="105"/>
      <c r="B52" s="106"/>
      <c r="C52" s="75"/>
      <c r="D52" s="107"/>
      <c r="E52" s="107"/>
      <c r="F52" s="107"/>
      <c r="G52" s="107"/>
    </row>
    <row r="53" spans="1:7" x14ac:dyDescent="0.25">
      <c r="A53" s="105"/>
      <c r="B53" s="106"/>
      <c r="C53" s="75"/>
      <c r="D53" s="107"/>
      <c r="E53" s="107"/>
      <c r="F53" s="107"/>
      <c r="G53" s="107"/>
    </row>
    <row r="54" spans="1:7" x14ac:dyDescent="0.25">
      <c r="A54" s="105"/>
      <c r="B54" s="106"/>
      <c r="C54" s="75"/>
      <c r="D54" s="107"/>
      <c r="E54" s="107"/>
      <c r="F54" s="107"/>
      <c r="G54" s="107"/>
    </row>
    <row r="55" spans="1:7" x14ac:dyDescent="0.25">
      <c r="A55" s="105"/>
      <c r="B55" s="106"/>
      <c r="C55" s="75"/>
      <c r="D55" s="107"/>
      <c r="E55" s="107"/>
      <c r="F55" s="107"/>
      <c r="G55" s="107"/>
    </row>
    <row r="56" spans="1:7" x14ac:dyDescent="0.25">
      <c r="A56" s="105"/>
      <c r="B56" s="106"/>
      <c r="C56" s="75"/>
      <c r="D56" s="107"/>
      <c r="E56" s="107"/>
      <c r="F56" s="107"/>
      <c r="G56" s="107"/>
    </row>
    <row r="57" spans="1:7" x14ac:dyDescent="0.25">
      <c r="A57" s="105"/>
      <c r="B57" s="106"/>
      <c r="C57" s="75"/>
      <c r="D57" s="107"/>
      <c r="E57" s="107"/>
      <c r="F57" s="107"/>
      <c r="G57" s="107"/>
    </row>
    <row r="58" spans="1:7" x14ac:dyDescent="0.25">
      <c r="A58" s="105"/>
      <c r="B58" s="106"/>
      <c r="C58" s="75"/>
      <c r="D58" s="107"/>
      <c r="E58" s="107"/>
      <c r="F58" s="107"/>
      <c r="G58" s="107"/>
    </row>
    <row r="59" spans="1:7" x14ac:dyDescent="0.25">
      <c r="A59" s="105"/>
      <c r="B59" s="106"/>
      <c r="C59" s="75"/>
      <c r="D59" s="107"/>
      <c r="E59" s="107"/>
      <c r="F59" s="107"/>
      <c r="G59" s="107"/>
    </row>
    <row r="60" spans="1:7" x14ac:dyDescent="0.25">
      <c r="A60" s="105"/>
      <c r="B60" s="106"/>
      <c r="C60" s="75"/>
      <c r="D60" s="107"/>
      <c r="E60" s="107"/>
      <c r="F60" s="107"/>
      <c r="G60" s="107"/>
    </row>
    <row r="61" spans="1:7" x14ac:dyDescent="0.25">
      <c r="A61" s="105"/>
      <c r="B61" s="106"/>
      <c r="C61" s="75"/>
      <c r="D61" s="107"/>
      <c r="E61" s="107"/>
      <c r="F61" s="107"/>
      <c r="G61" s="107"/>
    </row>
    <row r="62" spans="1:7" x14ac:dyDescent="0.25">
      <c r="A62" s="105"/>
      <c r="B62" s="106"/>
      <c r="C62" s="75"/>
      <c r="D62" s="107"/>
      <c r="E62" s="107"/>
      <c r="F62" s="107"/>
      <c r="G62" s="107"/>
    </row>
    <row r="63" spans="1:7" x14ac:dyDescent="0.25">
      <c r="A63" s="105"/>
      <c r="B63" s="106"/>
      <c r="C63" s="75"/>
      <c r="D63" s="107"/>
      <c r="E63" s="107"/>
      <c r="F63" s="107"/>
      <c r="G63" s="107"/>
    </row>
    <row r="64" spans="1:7" x14ac:dyDescent="0.25">
      <c r="A64" s="105"/>
      <c r="B64" s="106"/>
      <c r="C64" s="75"/>
      <c r="D64" s="107"/>
      <c r="E64" s="107"/>
      <c r="F64" s="107"/>
      <c r="G64" s="107"/>
    </row>
    <row r="65" spans="1:7" x14ac:dyDescent="0.25">
      <c r="A65" s="105"/>
      <c r="B65" s="106"/>
      <c r="C65" s="75"/>
      <c r="D65" s="107"/>
      <c r="E65" s="107"/>
      <c r="F65" s="107"/>
      <c r="G65" s="107"/>
    </row>
    <row r="66" spans="1:7" x14ac:dyDescent="0.25">
      <c r="A66" s="105"/>
      <c r="B66" s="106"/>
      <c r="C66" s="75"/>
      <c r="D66" s="107"/>
      <c r="E66" s="107"/>
      <c r="F66" s="107"/>
      <c r="G66" s="107"/>
    </row>
    <row r="67" spans="1:7" x14ac:dyDescent="0.25">
      <c r="A67" s="105"/>
      <c r="B67" s="106"/>
      <c r="C67" s="75"/>
      <c r="D67" s="107"/>
      <c r="E67" s="107"/>
      <c r="F67" s="107"/>
      <c r="G67" s="107"/>
    </row>
    <row r="68" spans="1:7" x14ac:dyDescent="0.25">
      <c r="A68" s="105"/>
      <c r="B68" s="106"/>
      <c r="C68" s="75"/>
      <c r="D68" s="107"/>
      <c r="E68" s="107"/>
      <c r="F68" s="107"/>
      <c r="G68" s="107"/>
    </row>
    <row r="69" spans="1:7" x14ac:dyDescent="0.25">
      <c r="A69" s="105"/>
      <c r="B69" s="106"/>
      <c r="C69" s="75"/>
      <c r="D69" s="107"/>
      <c r="E69" s="107"/>
      <c r="F69" s="107"/>
      <c r="G69" s="107"/>
    </row>
    <row r="70" spans="1:7" x14ac:dyDescent="0.25">
      <c r="A70" s="105"/>
      <c r="B70" s="106"/>
      <c r="C70" s="75"/>
      <c r="D70" s="107"/>
      <c r="E70" s="107"/>
      <c r="F70" s="107"/>
      <c r="G70" s="107"/>
    </row>
    <row r="71" spans="1:7" x14ac:dyDescent="0.25">
      <c r="A71" s="105"/>
      <c r="B71" s="106"/>
      <c r="C71" s="75"/>
      <c r="D71" s="107"/>
      <c r="E71" s="107"/>
      <c r="F71" s="107"/>
      <c r="G71" s="107"/>
    </row>
    <row r="72" spans="1:7" x14ac:dyDescent="0.25">
      <c r="A72" s="105"/>
      <c r="B72" s="106"/>
      <c r="C72" s="75"/>
      <c r="D72" s="107"/>
      <c r="E72" s="107"/>
      <c r="F72" s="107"/>
      <c r="G72" s="107"/>
    </row>
    <row r="73" spans="1:7" x14ac:dyDescent="0.25">
      <c r="A73" s="105"/>
      <c r="B73" s="106"/>
      <c r="C73" s="75"/>
      <c r="D73" s="107"/>
      <c r="E73" s="107"/>
      <c r="F73" s="107"/>
      <c r="G73" s="107"/>
    </row>
    <row r="74" spans="1:7" x14ac:dyDescent="0.25">
      <c r="A74" s="105"/>
      <c r="B74" s="106"/>
      <c r="C74" s="75"/>
      <c r="D74" s="107"/>
      <c r="E74" s="107"/>
      <c r="F74" s="107"/>
      <c r="G74" s="107"/>
    </row>
    <row r="75" spans="1:7" x14ac:dyDescent="0.25">
      <c r="A75" s="105"/>
      <c r="B75" s="106"/>
      <c r="C75" s="75"/>
      <c r="D75" s="107"/>
      <c r="E75" s="107"/>
      <c r="F75" s="107"/>
      <c r="G75" s="107"/>
    </row>
    <row r="76" spans="1:7" x14ac:dyDescent="0.25">
      <c r="A76" s="105"/>
      <c r="B76" s="106"/>
      <c r="C76" s="75"/>
      <c r="D76" s="107"/>
      <c r="E76" s="107"/>
      <c r="F76" s="107"/>
      <c r="G76" s="107"/>
    </row>
    <row r="77" spans="1:7" x14ac:dyDescent="0.25">
      <c r="A77" s="105"/>
      <c r="B77" s="106"/>
      <c r="C77" s="75"/>
      <c r="D77" s="107"/>
      <c r="E77" s="107"/>
      <c r="F77" s="107"/>
      <c r="G77" s="107"/>
    </row>
    <row r="78" spans="1:7" x14ac:dyDescent="0.25">
      <c r="A78" s="105"/>
      <c r="B78" s="106"/>
      <c r="C78" s="75"/>
      <c r="D78" s="107"/>
      <c r="E78" s="107"/>
      <c r="F78" s="107"/>
      <c r="G78" s="107"/>
    </row>
    <row r="79" spans="1:7" x14ac:dyDescent="0.25">
      <c r="A79" s="105"/>
      <c r="B79" s="106"/>
      <c r="C79" s="75"/>
      <c r="D79" s="107"/>
      <c r="E79" s="107"/>
      <c r="F79" s="107"/>
      <c r="G79" s="107"/>
    </row>
    <row r="80" spans="1:7" x14ac:dyDescent="0.25">
      <c r="A80" s="105"/>
      <c r="B80" s="106"/>
      <c r="C80" s="75"/>
      <c r="D80" s="107"/>
      <c r="E80" s="107"/>
      <c r="F80" s="107"/>
      <c r="G80" s="107"/>
    </row>
    <row r="81" spans="1:7" x14ac:dyDescent="0.25">
      <c r="A81" s="105"/>
      <c r="B81" s="106"/>
      <c r="C81" s="75"/>
      <c r="D81" s="107"/>
      <c r="E81" s="107"/>
      <c r="F81" s="107"/>
      <c r="G81" s="107"/>
    </row>
    <row r="82" spans="1:7" x14ac:dyDescent="0.25">
      <c r="A82" s="105"/>
      <c r="B82" s="106"/>
      <c r="C82" s="75"/>
      <c r="D82" s="107"/>
      <c r="E82" s="107"/>
      <c r="F82" s="107"/>
      <c r="G82" s="107"/>
    </row>
    <row r="83" spans="1:7" x14ac:dyDescent="0.25">
      <c r="A83" s="105"/>
      <c r="B83" s="106"/>
      <c r="C83" s="75"/>
      <c r="D83" s="107"/>
      <c r="E83" s="107"/>
      <c r="F83" s="107"/>
      <c r="G83" s="107"/>
    </row>
    <row r="84" spans="1:7" x14ac:dyDescent="0.25">
      <c r="A84" s="105"/>
      <c r="B84" s="106"/>
      <c r="C84" s="75"/>
      <c r="D84" s="107"/>
      <c r="E84" s="107"/>
      <c r="F84" s="107"/>
      <c r="G84" s="107"/>
    </row>
    <row r="85" spans="1:7" x14ac:dyDescent="0.25">
      <c r="A85" s="105"/>
      <c r="B85" s="106"/>
      <c r="C85" s="75"/>
      <c r="D85" s="107"/>
      <c r="E85" s="107"/>
      <c r="F85" s="107"/>
      <c r="G85" s="107"/>
    </row>
    <row r="86" spans="1:7" x14ac:dyDescent="0.25">
      <c r="A86" s="105"/>
      <c r="B86" s="106"/>
      <c r="C86" s="75"/>
      <c r="D86" s="107"/>
      <c r="E86" s="107"/>
      <c r="F86" s="107"/>
      <c r="G86" s="107"/>
    </row>
    <row r="87" spans="1:7" x14ac:dyDescent="0.25">
      <c r="A87" s="105"/>
      <c r="B87" s="106"/>
      <c r="C87" s="75"/>
      <c r="D87" s="107"/>
      <c r="E87" s="107"/>
      <c r="F87" s="107"/>
      <c r="G87" s="107"/>
    </row>
    <row r="88" spans="1:7" x14ac:dyDescent="0.25">
      <c r="A88" s="105"/>
      <c r="B88" s="106"/>
      <c r="C88" s="75"/>
      <c r="D88" s="107"/>
      <c r="E88" s="107"/>
      <c r="F88" s="107"/>
      <c r="G88" s="107"/>
    </row>
    <row r="89" spans="1:7" x14ac:dyDescent="0.25">
      <c r="A89" s="105"/>
      <c r="B89" s="106"/>
      <c r="C89" s="75"/>
      <c r="D89" s="107"/>
      <c r="E89" s="107"/>
      <c r="F89" s="107"/>
      <c r="G89" s="107"/>
    </row>
    <row r="90" spans="1:7" x14ac:dyDescent="0.25">
      <c r="A90" s="105"/>
      <c r="B90" s="106"/>
      <c r="C90" s="75"/>
      <c r="D90" s="107"/>
      <c r="E90" s="107"/>
      <c r="F90" s="107"/>
      <c r="G90" s="107"/>
    </row>
    <row r="91" spans="1:7" x14ac:dyDescent="0.25">
      <c r="A91" s="105"/>
      <c r="B91" s="106"/>
      <c r="C91" s="75"/>
      <c r="D91" s="107"/>
      <c r="E91" s="107"/>
      <c r="F91" s="107"/>
      <c r="G91" s="107"/>
    </row>
    <row r="92" spans="1:7" x14ac:dyDescent="0.25">
      <c r="A92" s="105"/>
      <c r="B92" s="106"/>
      <c r="C92" s="75"/>
      <c r="D92" s="107"/>
      <c r="E92" s="107"/>
      <c r="F92" s="107"/>
      <c r="G92" s="107"/>
    </row>
    <row r="93" spans="1:7" x14ac:dyDescent="0.25">
      <c r="A93" s="105"/>
      <c r="B93" s="106"/>
      <c r="C93" s="75"/>
      <c r="D93" s="107"/>
      <c r="E93" s="107"/>
      <c r="F93" s="107"/>
      <c r="G93" s="107"/>
    </row>
    <row r="94" spans="1:7" x14ac:dyDescent="0.25">
      <c r="A94" s="105"/>
      <c r="B94" s="106"/>
      <c r="C94" s="75"/>
      <c r="D94" s="107"/>
      <c r="E94" s="107"/>
      <c r="F94" s="107"/>
      <c r="G94" s="107"/>
    </row>
    <row r="95" spans="1:7" x14ac:dyDescent="0.25">
      <c r="A95" s="105"/>
      <c r="B95" s="106"/>
      <c r="C95" s="75"/>
      <c r="D95" s="107"/>
      <c r="E95" s="107"/>
      <c r="F95" s="107"/>
      <c r="G95" s="107"/>
    </row>
    <row r="96" spans="1:7" x14ac:dyDescent="0.25">
      <c r="A96" s="105"/>
      <c r="B96" s="106"/>
      <c r="C96" s="75"/>
      <c r="D96" s="107"/>
      <c r="E96" s="107"/>
      <c r="F96" s="107"/>
      <c r="G96" s="107"/>
    </row>
    <row r="97" spans="1:7" x14ac:dyDescent="0.25">
      <c r="A97" s="105"/>
      <c r="B97" s="106"/>
      <c r="C97" s="75"/>
      <c r="D97" s="107"/>
      <c r="E97" s="107"/>
      <c r="F97" s="107"/>
      <c r="G97" s="107"/>
    </row>
    <row r="98" spans="1:7" x14ac:dyDescent="0.25">
      <c r="A98" s="105"/>
      <c r="B98" s="106"/>
      <c r="C98" s="75"/>
      <c r="D98" s="107"/>
      <c r="E98" s="107"/>
      <c r="F98" s="107"/>
      <c r="G98" s="107"/>
    </row>
    <row r="99" spans="1:7" x14ac:dyDescent="0.25">
      <c r="A99" s="105"/>
      <c r="B99" s="106"/>
      <c r="C99" s="75"/>
      <c r="D99" s="107"/>
      <c r="E99" s="107"/>
      <c r="F99" s="107"/>
      <c r="G99" s="107"/>
    </row>
    <row r="100" spans="1:7" x14ac:dyDescent="0.25">
      <c r="A100" s="105"/>
      <c r="B100" s="106"/>
      <c r="C100" s="75"/>
      <c r="D100" s="107"/>
      <c r="E100" s="107"/>
      <c r="F100" s="107"/>
      <c r="G100" s="107"/>
    </row>
    <row r="101" spans="1:7" x14ac:dyDescent="0.25">
      <c r="A101" s="105"/>
      <c r="B101" s="106"/>
      <c r="C101" s="75"/>
      <c r="D101" s="107"/>
      <c r="E101" s="107"/>
      <c r="F101" s="107"/>
      <c r="G101" s="107"/>
    </row>
    <row r="102" spans="1:7" x14ac:dyDescent="0.25">
      <c r="A102" s="105"/>
      <c r="B102" s="106"/>
      <c r="C102" s="75"/>
      <c r="D102" s="107"/>
      <c r="E102" s="107"/>
      <c r="F102" s="107"/>
      <c r="G102" s="107"/>
    </row>
    <row r="103" spans="1:7" x14ac:dyDescent="0.25">
      <c r="A103" s="105"/>
      <c r="B103" s="106"/>
      <c r="C103" s="75"/>
      <c r="D103" s="107"/>
      <c r="E103" s="107"/>
      <c r="F103" s="107"/>
      <c r="G103" s="107"/>
    </row>
    <row r="104" spans="1:7" x14ac:dyDescent="0.25">
      <c r="A104" s="105"/>
      <c r="B104" s="106"/>
      <c r="C104" s="75"/>
      <c r="D104" s="107"/>
      <c r="E104" s="107"/>
      <c r="F104" s="107"/>
      <c r="G104" s="107"/>
    </row>
    <row r="105" spans="1:7" x14ac:dyDescent="0.25">
      <c r="A105" s="105"/>
      <c r="B105" s="106"/>
      <c r="C105" s="75"/>
      <c r="D105" s="107"/>
      <c r="E105" s="107"/>
      <c r="F105" s="107"/>
      <c r="G105" s="107"/>
    </row>
    <row r="106" spans="1:7" x14ac:dyDescent="0.25">
      <c r="A106" s="105"/>
      <c r="B106" s="106"/>
      <c r="C106" s="75"/>
      <c r="D106" s="107"/>
      <c r="E106" s="107"/>
      <c r="F106" s="107"/>
      <c r="G106" s="107"/>
    </row>
    <row r="107" spans="1:7" x14ac:dyDescent="0.25">
      <c r="A107" s="105"/>
      <c r="B107" s="106"/>
      <c r="C107" s="75"/>
      <c r="D107" s="107"/>
      <c r="E107" s="107"/>
      <c r="F107" s="107"/>
      <c r="G107" s="107"/>
    </row>
    <row r="108" spans="1:7" x14ac:dyDescent="0.25">
      <c r="A108" s="105"/>
      <c r="B108" s="106"/>
      <c r="C108" s="75"/>
      <c r="D108" s="107"/>
      <c r="E108" s="107"/>
      <c r="F108" s="107"/>
      <c r="G108" s="107"/>
    </row>
    <row r="109" spans="1:7" x14ac:dyDescent="0.25">
      <c r="A109" s="105"/>
      <c r="B109" s="106"/>
      <c r="C109" s="75"/>
      <c r="D109" s="107"/>
      <c r="E109" s="107"/>
      <c r="F109" s="107"/>
      <c r="G109" s="107"/>
    </row>
    <row r="110" spans="1:7" x14ac:dyDescent="0.25">
      <c r="A110" s="105"/>
      <c r="B110" s="106"/>
      <c r="C110" s="75"/>
      <c r="D110" s="107"/>
      <c r="E110" s="107"/>
      <c r="F110" s="107"/>
      <c r="G110" s="107"/>
    </row>
    <row r="111" spans="1:7" x14ac:dyDescent="0.25">
      <c r="A111" s="105"/>
      <c r="B111" s="106"/>
      <c r="C111" s="75"/>
      <c r="D111" s="107"/>
      <c r="E111" s="107"/>
      <c r="F111" s="107"/>
      <c r="G111" s="107"/>
    </row>
    <row r="112" spans="1:7" x14ac:dyDescent="0.25">
      <c r="A112" s="105"/>
      <c r="B112" s="106"/>
      <c r="C112" s="75"/>
      <c r="D112" s="107"/>
      <c r="E112" s="107"/>
      <c r="F112" s="107"/>
      <c r="G112" s="107"/>
    </row>
    <row r="113" spans="1:7" x14ac:dyDescent="0.25">
      <c r="A113" s="105"/>
      <c r="B113" s="106"/>
      <c r="C113" s="75"/>
      <c r="D113" s="107"/>
      <c r="E113" s="107"/>
      <c r="F113" s="107"/>
      <c r="G113" s="107"/>
    </row>
    <row r="114" spans="1:7" x14ac:dyDescent="0.25">
      <c r="A114" s="105"/>
      <c r="B114" s="106"/>
      <c r="C114" s="75"/>
      <c r="D114" s="107"/>
      <c r="E114" s="107"/>
      <c r="F114" s="107"/>
      <c r="G114" s="107"/>
    </row>
    <row r="115" spans="1:7" x14ac:dyDescent="0.25">
      <c r="A115" s="105"/>
      <c r="B115" s="106"/>
      <c r="C115" s="75"/>
      <c r="D115" s="107"/>
      <c r="E115" s="107"/>
      <c r="F115" s="107"/>
      <c r="G115" s="107"/>
    </row>
    <row r="116" spans="1:7" x14ac:dyDescent="0.25">
      <c r="A116" s="105"/>
      <c r="B116" s="106"/>
      <c r="C116" s="75"/>
      <c r="D116" s="107"/>
      <c r="E116" s="107"/>
      <c r="F116" s="107"/>
      <c r="G116" s="107"/>
    </row>
    <row r="117" spans="1:7" x14ac:dyDescent="0.25">
      <c r="A117" s="105"/>
      <c r="B117" s="106"/>
      <c r="C117" s="75"/>
      <c r="D117" s="107"/>
      <c r="E117" s="107"/>
      <c r="F117" s="107"/>
      <c r="G117" s="107"/>
    </row>
    <row r="118" spans="1:7" x14ac:dyDescent="0.25">
      <c r="A118" s="105"/>
      <c r="B118" s="106"/>
      <c r="C118" s="75"/>
      <c r="D118" s="107"/>
      <c r="E118" s="107"/>
      <c r="F118" s="107"/>
      <c r="G118" s="107"/>
    </row>
    <row r="119" spans="1:7" x14ac:dyDescent="0.25">
      <c r="A119" s="105"/>
      <c r="B119" s="106"/>
      <c r="C119" s="75"/>
      <c r="D119" s="107"/>
      <c r="E119" s="107"/>
      <c r="F119" s="107"/>
      <c r="G119" s="107"/>
    </row>
    <row r="120" spans="1:7" x14ac:dyDescent="0.25">
      <c r="A120" s="105"/>
      <c r="B120" s="106"/>
      <c r="C120" s="75"/>
      <c r="D120" s="107"/>
      <c r="E120" s="107"/>
      <c r="F120" s="107"/>
      <c r="G120" s="107"/>
    </row>
    <row r="121" spans="1:7" x14ac:dyDescent="0.25">
      <c r="A121" s="105"/>
      <c r="B121" s="106"/>
      <c r="C121" s="75"/>
      <c r="D121" s="107"/>
      <c r="E121" s="107"/>
      <c r="F121" s="107"/>
      <c r="G121" s="10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Korras</Kontrollitu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73D5C76-7FCB-4A76-9E02-2615D23E5261}">
  <ds:schemaRefs>
    <ds:schemaRef ds:uri="http://schemas.microsoft.com/office/2006/metadata/properties"/>
    <ds:schemaRef ds:uri="http://schemas.microsoft.com/office/infopath/2007/PartnerControls"/>
    <ds:schemaRef ds:uri="9b75d5ef-9f4b-4445-abe8-84a77c292844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3FFD5E-51D7-4BD4-A505-F55E2FE45F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3</vt:lpstr>
      <vt:lpstr>Annuiteetgraafik (Lisa 6.1)</vt:lpstr>
      <vt:lpstr>Annuiteetgraafik (Lisa 6.2)</vt:lpstr>
      <vt:lpstr>Annuiteetgraafik (Lisa 6.2 II)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Anu Irval</cp:lastModifiedBy>
  <cp:lastPrinted>2010-12-22T22:08:13Z</cp:lastPrinted>
  <dcterms:created xsi:type="dcterms:W3CDTF">2009-11-20T06:24:07Z</dcterms:created>
  <dcterms:modified xsi:type="dcterms:W3CDTF">2020-01-14T07:47:50Z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0x010100631DA7DF3856F8439F509C6DE8795A43</vt:lpwstr>
  </property>
  <property fmtid="{D5CDD505-2E9C-101B-9397-08002B2CF9AE}" pid="5" name="PROOV">
    <vt:lpwstr/>
  </property>
  <property fmtid="{D5CDD505-2E9C-101B-9397-08002B2CF9AE}" pid="6" name="PROOV2">
    <vt:lpwstr/>
  </property>
</Properties>
</file>